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435" windowHeight="5475" activeTab="1"/>
  </bookViews>
  <sheets>
    <sheet name="1st" sheetId="6" r:id="rId1"/>
    <sheet name="2nd" sheetId="7" r:id="rId2"/>
    <sheet name="3rd" sheetId="1" state="hidden" r:id="rId3"/>
    <sheet name="4th - PA" sheetId="3" state="hidden" r:id="rId4"/>
    <sheet name="4th - FINAL" sheetId="5" state="hidden" r:id="rId5"/>
  </sheets>
  <definedNames>
    <definedName name="_xlnm.Print_Area" localSheetId="0">'1st'!$A$1:$N$66</definedName>
    <definedName name="_xlnm.Print_Area" localSheetId="1">'2nd'!$A$1:$N$67</definedName>
    <definedName name="_xlnm.Print_Area" localSheetId="2">'3rd'!$A$1:$N$49</definedName>
    <definedName name="_xlnm.Print_Area" localSheetId="4">'4th - FINAL'!$A$1:$N$49</definedName>
    <definedName name="_xlnm.Print_Area" localSheetId="3">'4th - PA'!$A$1:$N$49</definedName>
  </definedNames>
  <calcPr calcId="125725"/>
</workbook>
</file>

<file path=xl/calcChain.xml><?xml version="1.0" encoding="utf-8"?>
<calcChain xmlns="http://schemas.openxmlformats.org/spreadsheetml/2006/main">
  <c r="F18" i="7"/>
  <c r="F16"/>
  <c r="J48"/>
  <c r="N48" s="1"/>
  <c r="H48"/>
  <c r="L48" s="1"/>
  <c r="F48"/>
  <c r="B45"/>
  <c r="B51"/>
  <c r="F51"/>
  <c r="H42"/>
  <c r="D42"/>
  <c r="J42"/>
  <c r="N42" s="1"/>
  <c r="H40"/>
  <c r="D40"/>
  <c r="J40"/>
  <c r="N40" s="1"/>
  <c r="J38"/>
  <c r="N38" s="1"/>
  <c r="F38"/>
  <c r="H36"/>
  <c r="D36"/>
  <c r="J36"/>
  <c r="N36"/>
  <c r="H34"/>
  <c r="D34"/>
  <c r="J34"/>
  <c r="N34" s="1"/>
  <c r="H32"/>
  <c r="D32"/>
  <c r="J32"/>
  <c r="N32" s="1"/>
  <c r="H30"/>
  <c r="L30" s="1"/>
  <c r="D30"/>
  <c r="J30"/>
  <c r="N30"/>
  <c r="H28"/>
  <c r="H45"/>
  <c r="H51" s="1"/>
  <c r="D28"/>
  <c r="D45"/>
  <c r="D51"/>
  <c r="D21"/>
  <c r="F21"/>
  <c r="B21"/>
  <c r="J18"/>
  <c r="N18" s="1"/>
  <c r="H18"/>
  <c r="J16"/>
  <c r="H16"/>
  <c r="H21" s="1"/>
  <c r="H56" s="1"/>
  <c r="H63" s="1"/>
  <c r="D9"/>
  <c r="J8"/>
  <c r="H8"/>
  <c r="D28" i="1"/>
  <c r="J48" i="6"/>
  <c r="N48"/>
  <c r="H48"/>
  <c r="L48"/>
  <c r="F48"/>
  <c r="D45"/>
  <c r="D51"/>
  <c r="B45"/>
  <c r="B51"/>
  <c r="J42"/>
  <c r="N42"/>
  <c r="H42"/>
  <c r="L42"/>
  <c r="F42"/>
  <c r="J40"/>
  <c r="N40"/>
  <c r="H40"/>
  <c r="L40"/>
  <c r="F40"/>
  <c r="J38"/>
  <c r="H38"/>
  <c r="L38"/>
  <c r="F38"/>
  <c r="J36"/>
  <c r="N36"/>
  <c r="H36"/>
  <c r="L36"/>
  <c r="F36"/>
  <c r="J34"/>
  <c r="N34"/>
  <c r="H34"/>
  <c r="L34"/>
  <c r="F34"/>
  <c r="J32"/>
  <c r="N32"/>
  <c r="H32"/>
  <c r="L32"/>
  <c r="F32"/>
  <c r="J30"/>
  <c r="N30"/>
  <c r="H30"/>
  <c r="L30"/>
  <c r="F30"/>
  <c r="J28"/>
  <c r="J45"/>
  <c r="H28"/>
  <c r="H45"/>
  <c r="H51"/>
  <c r="F28"/>
  <c r="D21"/>
  <c r="J21"/>
  <c r="B21"/>
  <c r="H21"/>
  <c r="J18"/>
  <c r="N18"/>
  <c r="H18"/>
  <c r="L18"/>
  <c r="F18"/>
  <c r="J16"/>
  <c r="N16"/>
  <c r="H16"/>
  <c r="L16"/>
  <c r="F16"/>
  <c r="D9"/>
  <c r="J8"/>
  <c r="H8"/>
  <c r="B38" i="3"/>
  <c r="B20"/>
  <c r="B38" i="1"/>
  <c r="B20"/>
  <c r="D20" i="5"/>
  <c r="B20"/>
  <c r="J19"/>
  <c r="H19"/>
  <c r="D20" i="3"/>
  <c r="J19"/>
  <c r="H19"/>
  <c r="D20" i="1"/>
  <c r="J19"/>
  <c r="H19"/>
  <c r="B38" i="5"/>
  <c r="B46" i="3"/>
  <c r="B46" i="1"/>
  <c r="H15"/>
  <c r="J38" i="5"/>
  <c r="J46"/>
  <c r="H26"/>
  <c r="H28"/>
  <c r="L28"/>
  <c r="H30"/>
  <c r="N30"/>
  <c r="H32"/>
  <c r="N32"/>
  <c r="H34"/>
  <c r="N34"/>
  <c r="H42"/>
  <c r="L42"/>
  <c r="L26"/>
  <c r="B46"/>
  <c r="D26"/>
  <c r="F26" s="1"/>
  <c r="D28"/>
  <c r="F28" s="1"/>
  <c r="D30"/>
  <c r="F30" s="1"/>
  <c r="D32"/>
  <c r="F32" s="1"/>
  <c r="D34"/>
  <c r="F34" s="1"/>
  <c r="D42"/>
  <c r="N26"/>
  <c r="H15"/>
  <c r="N15" s="1"/>
  <c r="D15"/>
  <c r="F15" s="1"/>
  <c r="H26" i="3"/>
  <c r="H30" i="1"/>
  <c r="N30"/>
  <c r="D26"/>
  <c r="D15"/>
  <c r="F15" s="1"/>
  <c r="H42"/>
  <c r="L42" s="1"/>
  <c r="H34"/>
  <c r="L34" s="1"/>
  <c r="H32"/>
  <c r="L32" s="1"/>
  <c r="H28"/>
  <c r="L28" s="1"/>
  <c r="H26"/>
  <c r="L26" s="1"/>
  <c r="L38" s="1"/>
  <c r="L46" s="1"/>
  <c r="L15"/>
  <c r="N15"/>
  <c r="F26"/>
  <c r="J38"/>
  <c r="J46"/>
  <c r="D30" i="3"/>
  <c r="F30"/>
  <c r="H42"/>
  <c r="N42"/>
  <c r="H34"/>
  <c r="L34"/>
  <c r="H32"/>
  <c r="L32"/>
  <c r="H30"/>
  <c r="L30"/>
  <c r="H28"/>
  <c r="L28"/>
  <c r="D42"/>
  <c r="F42"/>
  <c r="D34"/>
  <c r="F34"/>
  <c r="D32"/>
  <c r="F32"/>
  <c r="D28"/>
  <c r="F28"/>
  <c r="D26"/>
  <c r="F26"/>
  <c r="D15"/>
  <c r="F15"/>
  <c r="H15"/>
  <c r="L15"/>
  <c r="J38"/>
  <c r="J46"/>
  <c r="L26"/>
  <c r="N26"/>
  <c r="F42" i="5"/>
  <c r="H38" i="1"/>
  <c r="N38" s="1"/>
  <c r="L30"/>
  <c r="N28"/>
  <c r="L15" i="5"/>
  <c r="D38"/>
  <c r="D46"/>
  <c r="F46" s="1"/>
  <c r="H38"/>
  <c r="N38" s="1"/>
  <c r="N26" i="1"/>
  <c r="N32"/>
  <c r="L34" i="5"/>
  <c r="D38" i="3"/>
  <c r="F38"/>
  <c r="D46"/>
  <c r="F46"/>
  <c r="H38"/>
  <c r="H46"/>
  <c r="N46" s="1"/>
  <c r="L30" i="5"/>
  <c r="H46" i="1"/>
  <c r="N46"/>
  <c r="N28" i="5"/>
  <c r="F38"/>
  <c r="N34" i="3"/>
  <c r="N34" i="1"/>
  <c r="N42" i="5"/>
  <c r="L38"/>
  <c r="L46" s="1"/>
  <c r="L38" i="3"/>
  <c r="N28"/>
  <c r="N38" i="6"/>
  <c r="J51"/>
  <c r="N51"/>
  <c r="N45"/>
  <c r="H59"/>
  <c r="H64"/>
  <c r="F51"/>
  <c r="N21"/>
  <c r="J59"/>
  <c r="J64"/>
  <c r="L21"/>
  <c r="N28"/>
  <c r="F45"/>
  <c r="F21"/>
  <c r="L28"/>
  <c r="L45"/>
  <c r="L51"/>
  <c r="N42" i="1"/>
  <c r="F28"/>
  <c r="D32"/>
  <c r="F32" s="1"/>
  <c r="D42"/>
  <c r="F42" s="1"/>
  <c r="D30"/>
  <c r="F30" s="1"/>
  <c r="D34"/>
  <c r="F34" s="1"/>
  <c r="L42" i="3"/>
  <c r="L46" s="1"/>
  <c r="N38"/>
  <c r="N15"/>
  <c r="N30"/>
  <c r="L32" i="5"/>
  <c r="D38" i="1"/>
  <c r="F38" s="1"/>
  <c r="D46"/>
  <c r="F46" s="1"/>
  <c r="L40" i="7"/>
  <c r="L42"/>
  <c r="N16"/>
  <c r="F28"/>
  <c r="J28"/>
  <c r="J45" s="1"/>
  <c r="F30"/>
  <c r="F32"/>
  <c r="F34"/>
  <c r="F36"/>
  <c r="F45"/>
  <c r="L28"/>
  <c r="F40"/>
  <c r="F42"/>
  <c r="H46" i="5"/>
  <c r="N46"/>
  <c r="N32" i="3"/>
  <c r="L38" i="7"/>
  <c r="L32"/>
  <c r="L36"/>
  <c r="L18"/>
  <c r="N45" l="1"/>
  <c r="J51"/>
  <c r="N51" s="1"/>
  <c r="L16"/>
  <c r="L34"/>
  <c r="L45" s="1"/>
  <c r="L51" s="1"/>
  <c r="N28"/>
  <c r="J21"/>
  <c r="N21" l="1"/>
  <c r="J56"/>
  <c r="J63" s="1"/>
  <c r="L21"/>
</calcChain>
</file>

<file path=xl/sharedStrings.xml><?xml version="1.0" encoding="utf-8"?>
<sst xmlns="http://schemas.openxmlformats.org/spreadsheetml/2006/main" count="325" uniqueCount="48">
  <si>
    <t xml:space="preserve"> </t>
  </si>
  <si>
    <t>VARIANCE</t>
  </si>
  <si>
    <t>QUARTERLY</t>
  </si>
  <si>
    <t>FAVORABLE</t>
  </si>
  <si>
    <t>BUDGET</t>
  </si>
  <si>
    <t>ACTUAL</t>
  </si>
  <si>
    <t>(UNFAVORABLE)</t>
  </si>
  <si>
    <t>TOTAL FUNDING SOURCES</t>
  </si>
  <si>
    <t>TOTAL MEDICAL CLAIMS</t>
  </si>
  <si>
    <t>TOTAL DENTAL CLAIMS</t>
  </si>
  <si>
    <t>TOTAL PRESCRIPTION DRUG CLAIMS</t>
  </si>
  <si>
    <t>TOTAL ADMINISTRATIVE COSTS</t>
  </si>
  <si>
    <t>TOTAL STOP LOSS PREMIUM COSTS</t>
  </si>
  <si>
    <t xml:space="preserve">GROSS TOTAL COSTS </t>
  </si>
  <si>
    <t>NET TOTAL COSTS</t>
  </si>
  <si>
    <t>YEAR-TO-DATE BUDGET/ACTUAL COMPARISON SUMMARY</t>
  </si>
  <si>
    <t>CITY OF PEORIA - HEALTH INSURANCE PLAN</t>
  </si>
  <si>
    <t xml:space="preserve">                        OF PLAN FUNDING SOURCES AND TOTAL PLAN COSTS</t>
  </si>
  <si>
    <t>LESS:  REFUNDS &amp; REIMBURSEMENTS</t>
  </si>
  <si>
    <t>TO-DATE</t>
  </si>
  <si>
    <t>YEAR-</t>
  </si>
  <si>
    <t>% OF</t>
  </si>
  <si>
    <t>HEALTH PLAN</t>
  </si>
  <si>
    <t>FUNDING SOURCES</t>
  </si>
  <si>
    <t xml:space="preserve">BENEFIT COSTS </t>
  </si>
  <si>
    <t>2009</t>
  </si>
  <si>
    <t>For the Twelve Months Ending December 31, 2009</t>
  </si>
  <si>
    <t>2011</t>
  </si>
  <si>
    <t>For the Nine Months Ending September 30, 2011</t>
  </si>
  <si>
    <t>For the Twelve Months Ending December 31, 2011</t>
  </si>
  <si>
    <t>For the Three Months Ending March 31, 2012</t>
  </si>
  <si>
    <t>2012</t>
  </si>
  <si>
    <t>TOTAL H.S.A. PLAN CONTRIBUTIONS</t>
  </si>
  <si>
    <t>MEDICARE ADVANTAGE RETIREES</t>
  </si>
  <si>
    <t>CITY FUNDING</t>
  </si>
  <si>
    <t>PLAN CONTRIBUTIONS</t>
  </si>
  <si>
    <t xml:space="preserve">  HEALTH PLAN BENEFIT COSTS:</t>
  </si>
  <si>
    <t xml:space="preserve">  HEALTH PLAN FUNDING SOURCES:</t>
  </si>
  <si>
    <t xml:space="preserve">  FUND BALANCE TRANSFER:  GENERAL FUND TO HEALTH BENEFITS FUND</t>
  </si>
  <si>
    <t xml:space="preserve">  HEALTH PLAN FUNDING EXCESS (DEFICIENCY)</t>
  </si>
  <si>
    <t>TOTAL H.R.A. PLAN CONTRIBUTIONS*</t>
  </si>
  <si>
    <t xml:space="preserve"> * Note: $64,000 Annual Budget &amp; $61,600 Annual Actual H.R.A. Plan Contributions Shown Above; Actual Paid Jan. 2012 </t>
  </si>
  <si>
    <t xml:space="preserve">  HEALTH BENEFITS FUND BALANCE AS OF MARCH 31, 2012</t>
  </si>
  <si>
    <t>For the Six Months Ending June 30, 2012</t>
  </si>
  <si>
    <t xml:space="preserve">          HEALTH PLAN FUNDING EXCESS (DEFICIENCY)</t>
  </si>
  <si>
    <t xml:space="preserve">          INTEREST REVENUE</t>
  </si>
  <si>
    <t xml:space="preserve">          FUND BALANCE TRANSFER:  GENERAL FUND TO HEALTH BENEFITS FUND</t>
  </si>
  <si>
    <t xml:space="preserve">          HEALTH BENEFITS FUND BALANCE AS OF JUNE 30, 2012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</si>
</sst>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5">
    <font>
      <sz val="12"/>
      <name val="SWISS"/>
    </font>
    <font>
      <sz val="18"/>
      <color indexed="8"/>
      <name val="SWISS"/>
    </font>
    <font>
      <b/>
      <sz val="12"/>
      <color indexed="8"/>
      <name val="SWISS"/>
    </font>
    <font>
      <i/>
      <sz val="12"/>
      <color indexed="8"/>
      <name val="SWISS"/>
    </font>
    <font>
      <b/>
      <i/>
      <sz val="12"/>
      <color indexed="8"/>
      <name val="SWISS"/>
    </font>
    <font>
      <b/>
      <sz val="14"/>
      <color indexed="8"/>
      <name val="SWISS"/>
    </font>
    <font>
      <b/>
      <sz val="14"/>
      <name val="SWISS"/>
    </font>
    <font>
      <b/>
      <sz val="16"/>
      <name val="SWISS"/>
    </font>
    <font>
      <b/>
      <sz val="16"/>
      <color indexed="8"/>
      <name val="SWISS"/>
    </font>
    <font>
      <sz val="14"/>
      <name val="SWISS"/>
    </font>
    <font>
      <sz val="14"/>
      <color indexed="8"/>
      <name val="SWISS"/>
    </font>
    <font>
      <b/>
      <sz val="14"/>
      <color indexed="18"/>
      <name val="SWISS"/>
    </font>
    <font>
      <sz val="14"/>
      <color indexed="18"/>
      <name val="SWISS"/>
    </font>
    <font>
      <b/>
      <sz val="12"/>
      <name val="SWISS"/>
    </font>
    <font>
      <sz val="12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0625">
        <bgColor indexed="9"/>
      </patternFill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9" fontId="0" fillId="2" borderId="0"/>
  </cellStyleXfs>
  <cellXfs count="80">
    <xf numFmtId="39" fontId="0" fillId="2" borderId="0" xfId="0" applyNumberFormat="1"/>
    <xf numFmtId="7" fontId="0" fillId="2" borderId="0" xfId="0" applyNumberFormat="1"/>
    <xf numFmtId="39" fontId="1" fillId="2" borderId="0" xfId="0" applyNumberFormat="1" applyFont="1"/>
    <xf numFmtId="39" fontId="2" fillId="2" borderId="0" xfId="0" applyNumberFormat="1" applyFont="1"/>
    <xf numFmtId="39" fontId="0" fillId="2" borderId="1" xfId="0" applyNumberFormat="1" applyBorder="1"/>
    <xf numFmtId="39" fontId="0" fillId="2" borderId="2" xfId="0" applyNumberFormat="1" applyBorder="1"/>
    <xf numFmtId="39" fontId="0" fillId="2" borderId="3" xfId="0" applyNumberFormat="1" applyBorder="1"/>
    <xf numFmtId="39" fontId="3" fillId="2" borderId="3" xfId="0" applyNumberFormat="1" applyFont="1" applyBorder="1"/>
    <xf numFmtId="7" fontId="0" fillId="2" borderId="4" xfId="0" applyNumberFormat="1" applyBorder="1"/>
    <xf numFmtId="39" fontId="2" fillId="2" borderId="3" xfId="0" applyNumberFormat="1" applyFont="1" applyBorder="1"/>
    <xf numFmtId="39" fontId="2" fillId="2" borderId="2" xfId="0" applyNumberFormat="1" applyFont="1" applyBorder="1"/>
    <xf numFmtId="39" fontId="0" fillId="2" borderId="5" xfId="0" applyNumberFormat="1" applyBorder="1"/>
    <xf numFmtId="39" fontId="2" fillId="2" borderId="6" xfId="0" applyNumberFormat="1" applyFont="1" applyBorder="1"/>
    <xf numFmtId="39" fontId="3" fillId="2" borderId="3" xfId="0" applyNumberFormat="1" applyFont="1" applyBorder="1" applyAlignment="1">
      <alignment horizontal="center"/>
    </xf>
    <xf numFmtId="39" fontId="0" fillId="2" borderId="0" xfId="0" applyNumberFormat="1" applyAlignment="1">
      <alignment vertical="center"/>
    </xf>
    <xf numFmtId="39" fontId="6" fillId="2" borderId="0" xfId="0" applyNumberFormat="1" applyFont="1"/>
    <xf numFmtId="39" fontId="6" fillId="2" borderId="0" xfId="0" applyNumberFormat="1" applyFont="1" applyAlignment="1">
      <alignment horizontal="centerContinuous"/>
    </xf>
    <xf numFmtId="39" fontId="5" fillId="2" borderId="0" xfId="0" applyNumberFormat="1" applyFont="1" applyAlignment="1">
      <alignment horizontal="centerContinuous"/>
    </xf>
    <xf numFmtId="39" fontId="0" fillId="2" borderId="0" xfId="0" applyNumberFormat="1" applyAlignment="1">
      <alignment horizontal="centerContinuous"/>
    </xf>
    <xf numFmtId="39" fontId="4" fillId="3" borderId="3" xfId="0" applyNumberFormat="1" applyFont="1" applyFill="1" applyBorder="1" applyAlignment="1">
      <alignment horizontal="center"/>
    </xf>
    <xf numFmtId="39" fontId="4" fillId="3" borderId="3" xfId="0" applyNumberFormat="1" applyFont="1" applyFill="1" applyBorder="1" applyAlignment="1">
      <alignment horizontal="center" vertical="center"/>
    </xf>
    <xf numFmtId="39" fontId="0" fillId="2" borderId="0" xfId="0" applyNumberFormat="1" applyAlignment="1">
      <alignment horizontal="center"/>
    </xf>
    <xf numFmtId="39" fontId="0" fillId="2" borderId="7" xfId="0" applyNumberFormat="1" applyBorder="1" applyAlignment="1">
      <alignment horizontal="center"/>
    </xf>
    <xf numFmtId="39" fontId="0" fillId="2" borderId="8" xfId="0" applyNumberFormat="1" applyBorder="1" applyAlignment="1">
      <alignment horizontal="center"/>
    </xf>
    <xf numFmtId="10" fontId="0" fillId="2" borderId="8" xfId="0" applyNumberFormat="1" applyBorder="1" applyAlignment="1">
      <alignment horizontal="center"/>
    </xf>
    <xf numFmtId="39" fontId="0" fillId="2" borderId="9" xfId="0" applyNumberFormat="1" applyBorder="1" applyAlignment="1">
      <alignment horizontal="center"/>
    </xf>
    <xf numFmtId="39" fontId="2" fillId="2" borderId="0" xfId="0" applyNumberFormat="1" applyFont="1" applyAlignment="1">
      <alignment horizontal="center"/>
    </xf>
    <xf numFmtId="39" fontId="2" fillId="3" borderId="1" xfId="0" applyNumberFormat="1" applyFont="1" applyFill="1" applyBorder="1" applyAlignment="1">
      <alignment vertical="center"/>
    </xf>
    <xf numFmtId="39" fontId="2" fillId="3" borderId="2" xfId="0" quotePrefix="1" applyNumberFormat="1" applyFont="1" applyFill="1" applyBorder="1" applyAlignment="1">
      <alignment horizontal="center" vertical="center"/>
    </xf>
    <xf numFmtId="39" fontId="2" fillId="3" borderId="2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horizontal="center" vertical="center"/>
    </xf>
    <xf numFmtId="39" fontId="2" fillId="3" borderId="0" xfId="0" applyNumberFormat="1" applyFont="1" applyFill="1" applyAlignment="1">
      <alignment horizontal="center" vertical="center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vertical="center"/>
    </xf>
    <xf numFmtId="39" fontId="2" fillId="3" borderId="0" xfId="0" quotePrefix="1" applyNumberFormat="1" applyFont="1" applyFill="1" applyBorder="1" applyAlignment="1">
      <alignment horizontal="center" vertical="center"/>
    </xf>
    <xf numFmtId="39" fontId="2" fillId="3" borderId="0" xfId="0" applyNumberFormat="1" applyFont="1" applyFill="1" applyBorder="1" applyAlignment="1">
      <alignment horizontal="center" vertical="center"/>
    </xf>
    <xf numFmtId="39" fontId="2" fillId="3" borderId="7" xfId="0" applyNumberFormat="1" applyFont="1" applyFill="1" applyBorder="1" applyAlignment="1">
      <alignment horizontal="center" vertical="center"/>
    </xf>
    <xf numFmtId="39" fontId="7" fillId="2" borderId="0" xfId="0" applyNumberFormat="1" applyFont="1" applyAlignment="1">
      <alignment horizontal="centerContinuous"/>
    </xf>
    <xf numFmtId="39" fontId="8" fillId="2" borderId="0" xfId="0" applyNumberFormat="1" applyFont="1" applyAlignment="1">
      <alignment horizontal="centerContinuous"/>
    </xf>
    <xf numFmtId="39" fontId="7" fillId="2" borderId="0" xfId="0" applyNumberFormat="1" applyFont="1"/>
    <xf numFmtId="39" fontId="9" fillId="2" borderId="0" xfId="0" applyNumberFormat="1" applyFont="1" applyAlignment="1">
      <alignment horizontal="centerContinuous"/>
    </xf>
    <xf numFmtId="39" fontId="9" fillId="2" borderId="0" xfId="0" applyNumberFormat="1" applyFont="1"/>
    <xf numFmtId="39" fontId="2" fillId="2" borderId="0" xfId="0" applyNumberFormat="1" applyFont="1" applyBorder="1"/>
    <xf numFmtId="7" fontId="5" fillId="3" borderId="0" xfId="0" applyNumberFormat="1" applyFont="1" applyFill="1"/>
    <xf numFmtId="7" fontId="5" fillId="3" borderId="0" xfId="0" applyNumberFormat="1" applyFont="1" applyFill="1" applyAlignment="1">
      <alignment vertical="center"/>
    </xf>
    <xf numFmtId="10" fontId="5" fillId="3" borderId="8" xfId="0" applyNumberFormat="1" applyFont="1" applyFill="1" applyBorder="1" applyAlignment="1">
      <alignment horizontal="center"/>
    </xf>
    <xf numFmtId="7" fontId="9" fillId="2" borderId="0" xfId="0" applyNumberFormat="1" applyFont="1"/>
    <xf numFmtId="10" fontId="10" fillId="2" borderId="8" xfId="0" applyNumberFormat="1" applyFont="1" applyBorder="1" applyAlignment="1">
      <alignment horizontal="center"/>
    </xf>
    <xf numFmtId="39" fontId="9" fillId="2" borderId="8" xfId="0" applyNumberFormat="1" applyFont="1" applyBorder="1" applyAlignment="1">
      <alignment horizontal="center"/>
    </xf>
    <xf numFmtId="39" fontId="9" fillId="2" borderId="10" xfId="0" applyNumberFormat="1" applyFont="1" applyBorder="1"/>
    <xf numFmtId="10" fontId="5" fillId="3" borderId="8" xfId="0" applyNumberFormat="1" applyFont="1" applyFill="1" applyBorder="1" applyAlignment="1">
      <alignment horizontal="center" vertical="center"/>
    </xf>
    <xf numFmtId="39" fontId="9" fillId="2" borderId="11" xfId="0" applyNumberFormat="1" applyFont="1" applyBorder="1"/>
    <xf numFmtId="7" fontId="12" fillId="2" borderId="0" xfId="0" applyNumberFormat="1" applyFont="1"/>
    <xf numFmtId="39" fontId="12" fillId="2" borderId="0" xfId="0" applyNumberFormat="1" applyFont="1"/>
    <xf numFmtId="39" fontId="12" fillId="2" borderId="10" xfId="0" applyNumberFormat="1" applyFont="1" applyBorder="1"/>
    <xf numFmtId="39" fontId="0" fillId="2" borderId="0" xfId="0" applyNumberFormat="1" applyBorder="1"/>
    <xf numFmtId="7" fontId="0" fillId="2" borderId="0" xfId="0" applyNumberFormat="1" applyBorder="1"/>
    <xf numFmtId="39" fontId="9" fillId="2" borderId="0" xfId="0" applyNumberFormat="1" applyFont="1" applyBorder="1"/>
    <xf numFmtId="44" fontId="11" fillId="3" borderId="0" xfId="0" applyNumberFormat="1" applyFont="1" applyFill="1"/>
    <xf numFmtId="44" fontId="5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12" fillId="2" borderId="0" xfId="0" applyNumberFormat="1" applyFont="1"/>
    <xf numFmtId="44" fontId="9" fillId="2" borderId="0" xfId="0" applyNumberFormat="1" applyFont="1"/>
    <xf numFmtId="44" fontId="5" fillId="3" borderId="6" xfId="0" applyNumberFormat="1" applyFont="1" applyFill="1" applyBorder="1" applyAlignment="1">
      <alignment vertical="center"/>
    </xf>
    <xf numFmtId="44" fontId="5" fillId="3" borderId="0" xfId="0" applyNumberFormat="1" applyFont="1" applyFill="1" applyBorder="1" applyAlignment="1">
      <alignment vertical="center"/>
    </xf>
    <xf numFmtId="39" fontId="12" fillId="2" borderId="11" xfId="0" applyNumberFormat="1" applyFont="1" applyBorder="1"/>
    <xf numFmtId="39" fontId="13" fillId="2" borderId="3" xfId="0" applyNumberFormat="1" applyFont="1" applyBorder="1"/>
    <xf numFmtId="39" fontId="0" fillId="2" borderId="6" xfId="0" applyNumberFormat="1" applyBorder="1"/>
    <xf numFmtId="7" fontId="11" fillId="3" borderId="0" xfId="0" applyNumberFormat="1" applyFont="1" applyFill="1"/>
    <xf numFmtId="7" fontId="12" fillId="2" borderId="11" xfId="0" applyNumberFormat="1" applyFont="1" applyBorder="1"/>
    <xf numFmtId="44" fontId="9" fillId="2" borderId="11" xfId="0" applyNumberFormat="1" applyFont="1" applyBorder="1"/>
    <xf numFmtId="39" fontId="2" fillId="2" borderId="5" xfId="0" applyNumberFormat="1" applyFont="1" applyBorder="1"/>
    <xf numFmtId="39" fontId="12" fillId="2" borderId="0" xfId="0" applyNumberFormat="1" applyFont="1" applyBorder="1"/>
    <xf numFmtId="7" fontId="12" fillId="2" borderId="0" xfId="0" applyNumberFormat="1" applyFont="1" applyBorder="1"/>
    <xf numFmtId="44" fontId="9" fillId="2" borderId="0" xfId="0" applyNumberFormat="1" applyFont="1" applyBorder="1"/>
    <xf numFmtId="44" fontId="6" fillId="2" borderId="12" xfId="0" applyNumberFormat="1" applyFont="1" applyBorder="1"/>
    <xf numFmtId="39" fontId="14" fillId="2" borderId="3" xfId="0" applyNumberFormat="1" applyFont="1" applyBorder="1"/>
    <xf numFmtId="39" fontId="2" fillId="2" borderId="3" xfId="0" quotePrefix="1" applyNumberFormat="1" applyFont="1" applyBorder="1"/>
    <xf numFmtId="39" fontId="9" fillId="2" borderId="13" xfId="0" applyNumberFormat="1" applyFont="1" applyBorder="1"/>
    <xf numFmtId="39" fontId="2" fillId="2" borderId="0" xfId="0" quotePrefix="1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opLeftCell="A34" zoomScale="75" workbookViewId="0">
      <selection activeCell="A37" sqref="A37"/>
    </sheetView>
  </sheetViews>
  <sheetFormatPr defaultColWidth="10.21875" defaultRowHeight="15"/>
  <cols>
    <col min="1" max="1" width="40.7773437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30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tr">
        <f>B9</f>
        <v>2012</v>
      </c>
      <c r="I8" s="28"/>
      <c r="J8" s="28" t="str">
        <f>B9</f>
        <v>2012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31</v>
      </c>
      <c r="C9" s="34"/>
      <c r="D9" s="34" t="str">
        <f>B9</f>
        <v>2012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/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/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3"/>
    </row>
    <row r="14" spans="1:14" s="41" customFormat="1" ht="18.75" customHeight="1">
      <c r="A14" s="66" t="s">
        <v>37</v>
      </c>
      <c r="B14" s="52"/>
      <c r="C14" s="52"/>
      <c r="D14" s="52"/>
      <c r="E14" s="52"/>
      <c r="F14" s="62"/>
      <c r="G14" s="62"/>
      <c r="H14" s="62"/>
      <c r="I14" s="62"/>
      <c r="J14" s="62"/>
      <c r="K14" s="62"/>
      <c r="L14" s="62"/>
      <c r="M14" s="46"/>
      <c r="N14" s="47"/>
    </row>
    <row r="15" spans="1:14" s="41" customFormat="1" ht="9.9499999999999993" customHeight="1">
      <c r="A15" s="13"/>
      <c r="B15" s="52"/>
      <c r="C15" s="52"/>
      <c r="D15" s="52"/>
      <c r="E15" s="52"/>
      <c r="F15" s="62"/>
      <c r="G15" s="62"/>
      <c r="H15" s="62"/>
      <c r="I15" s="62"/>
      <c r="J15" s="62"/>
      <c r="K15" s="62"/>
      <c r="L15" s="62"/>
      <c r="M15" s="46"/>
      <c r="N15" s="47"/>
    </row>
    <row r="16" spans="1:14" s="41" customFormat="1" ht="18.75" customHeight="1">
      <c r="A16" s="13" t="s">
        <v>34</v>
      </c>
      <c r="B16" s="61">
        <v>1968195.75</v>
      </c>
      <c r="C16" s="61"/>
      <c r="D16" s="61">
        <v>2085864.62</v>
      </c>
      <c r="E16" s="61"/>
      <c r="F16" s="62">
        <f>B16-D16</f>
        <v>-117668.87000000011</v>
      </c>
      <c r="G16" s="62"/>
      <c r="H16" s="62">
        <f>B16</f>
        <v>1968195.75</v>
      </c>
      <c r="I16" s="62"/>
      <c r="J16" s="62">
        <f>D16</f>
        <v>2085864.62</v>
      </c>
      <c r="K16" s="62"/>
      <c r="L16" s="62">
        <f>H16-J16</f>
        <v>-117668.87000000011</v>
      </c>
      <c r="M16" s="46"/>
      <c r="N16" s="47">
        <f>J16/H16</f>
        <v>1.0597851458626513</v>
      </c>
    </row>
    <row r="17" spans="1:14" s="41" customFormat="1" ht="9.9499999999999993" customHeight="1">
      <c r="A17" s="13"/>
      <c r="B17" s="52"/>
      <c r="C17" s="52"/>
      <c r="D17" s="52"/>
      <c r="E17" s="52"/>
      <c r="F17" s="46" t="s">
        <v>0</v>
      </c>
      <c r="G17" s="62"/>
      <c r="H17" s="62"/>
      <c r="I17" s="62"/>
      <c r="J17" s="62"/>
      <c r="K17" s="62"/>
      <c r="L17" s="62"/>
      <c r="M17" s="46"/>
      <c r="N17" s="47"/>
    </row>
    <row r="18" spans="1:14" s="41" customFormat="1" ht="18.75" customHeight="1">
      <c r="A18" s="13" t="s">
        <v>35</v>
      </c>
      <c r="B18" s="65">
        <v>1178554.25</v>
      </c>
      <c r="C18" s="69"/>
      <c r="D18" s="65">
        <v>1253309.83</v>
      </c>
      <c r="E18" s="69"/>
      <c r="F18" s="51">
        <f>B18-D18</f>
        <v>-74755.580000000075</v>
      </c>
      <c r="G18" s="51"/>
      <c r="H18" s="51">
        <f>B18</f>
        <v>1178554.25</v>
      </c>
      <c r="I18" s="51"/>
      <c r="J18" s="51">
        <f>D18</f>
        <v>1253309.83</v>
      </c>
      <c r="K18" s="70"/>
      <c r="L18" s="51">
        <f>H18-J18</f>
        <v>-74755.580000000075</v>
      </c>
      <c r="M18" s="46"/>
      <c r="N18" s="47">
        <f>J18/H18</f>
        <v>1.0634299015085644</v>
      </c>
    </row>
    <row r="19" spans="1:14" s="41" customFormat="1" ht="15" customHeight="1">
      <c r="A19" s="13"/>
      <c r="B19" s="72"/>
      <c r="C19" s="73"/>
      <c r="D19" s="72"/>
      <c r="E19" s="73"/>
      <c r="F19" s="57"/>
      <c r="G19" s="57"/>
      <c r="H19" s="57"/>
      <c r="I19" s="57"/>
      <c r="J19" s="57"/>
      <c r="K19" s="74"/>
      <c r="L19" s="57"/>
      <c r="M19" s="46"/>
      <c r="N19" s="47"/>
    </row>
    <row r="20" spans="1:14" ht="15" customHeight="1">
      <c r="A20" s="7"/>
      <c r="B20" s="1" t="s"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3" t="s">
        <v>0</v>
      </c>
    </row>
    <row r="21" spans="1:14" s="41" customFormat="1" ht="18.75" thickBot="1">
      <c r="A21" s="19" t="s">
        <v>7</v>
      </c>
      <c r="B21" s="68">
        <f>SUM(B16:B18)</f>
        <v>3146750</v>
      </c>
      <c r="C21" s="58"/>
      <c r="D21" s="68">
        <f>SUM(D16:D18)</f>
        <v>3339174.45</v>
      </c>
      <c r="E21" s="58"/>
      <c r="F21" s="59">
        <f>D21-B21</f>
        <v>192424.45000000019</v>
      </c>
      <c r="G21" s="59"/>
      <c r="H21" s="60">
        <f>B21</f>
        <v>3146750</v>
      </c>
      <c r="I21" s="60"/>
      <c r="J21" s="60">
        <f>D21</f>
        <v>3339174.45</v>
      </c>
      <c r="K21" s="60"/>
      <c r="L21" s="59">
        <f>J21-H21</f>
        <v>192424.45000000019</v>
      </c>
      <c r="M21" s="44"/>
      <c r="N21" s="45">
        <f>J21/H21</f>
        <v>1.0611502184793835</v>
      </c>
    </row>
    <row r="22" spans="1:14" ht="15" customHeight="1" thickTop="1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5"/>
      <c r="N22" s="23"/>
    </row>
    <row r="23" spans="1:14" ht="15" customHeight="1" thickBot="1">
      <c r="A23" s="11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5"/>
    </row>
    <row r="24" spans="1:14" ht="15" customHeight="1" thickTop="1">
      <c r="A24" s="6"/>
      <c r="N24" s="23"/>
    </row>
    <row r="25" spans="1:14" ht="15" customHeight="1">
      <c r="A25" s="6"/>
      <c r="N25" s="23"/>
    </row>
    <row r="26" spans="1:14" ht="18.75" customHeight="1">
      <c r="A26" s="66" t="s">
        <v>36</v>
      </c>
      <c r="N26" s="23"/>
    </row>
    <row r="27" spans="1:14" ht="9.9499999999999993" customHeight="1">
      <c r="A27" s="6"/>
      <c r="N27" s="23"/>
    </row>
    <row r="28" spans="1:14" s="41" customFormat="1" ht="18.75" customHeight="1">
      <c r="A28" s="13" t="s">
        <v>8</v>
      </c>
      <c r="B28" s="61">
        <v>1945750</v>
      </c>
      <c r="C28" s="61"/>
      <c r="D28" s="61">
        <v>2216982.04</v>
      </c>
      <c r="E28" s="61"/>
      <c r="F28" s="62">
        <f>B28-D28</f>
        <v>-271232.04000000004</v>
      </c>
      <c r="G28" s="62"/>
      <c r="H28" s="62">
        <f>B28</f>
        <v>1945750</v>
      </c>
      <c r="I28" s="62"/>
      <c r="J28" s="62">
        <f>D28</f>
        <v>2216982.04</v>
      </c>
      <c r="K28" s="62"/>
      <c r="L28" s="62">
        <f>H28-J28</f>
        <v>-271232.04000000004</v>
      </c>
      <c r="M28" s="46"/>
      <c r="N28" s="47">
        <f>J28/H28</f>
        <v>1.1393971681870745</v>
      </c>
    </row>
    <row r="29" spans="1:14" s="41" customFormat="1" ht="9.9499999999999993" customHeight="1">
      <c r="A29" s="7"/>
      <c r="B29" s="52"/>
      <c r="C29" s="52"/>
      <c r="D29" s="52"/>
      <c r="E29" s="52"/>
      <c r="F29" s="46" t="s">
        <v>0</v>
      </c>
      <c r="G29" s="46"/>
      <c r="H29" s="46"/>
      <c r="I29" s="46"/>
      <c r="J29" s="46"/>
      <c r="K29" s="46"/>
      <c r="L29" s="46"/>
      <c r="M29" s="46"/>
      <c r="N29" s="47"/>
    </row>
    <row r="30" spans="1:14" s="41" customFormat="1" ht="18.75" customHeight="1">
      <c r="A30" s="13" t="s">
        <v>33</v>
      </c>
      <c r="B30" s="53">
        <v>337250</v>
      </c>
      <c r="C30" s="52"/>
      <c r="D30" s="53">
        <v>280936.8</v>
      </c>
      <c r="E30" s="52"/>
      <c r="F30" s="41">
        <f>B30-D30</f>
        <v>56313.200000000012</v>
      </c>
      <c r="H30" s="41">
        <f>B30</f>
        <v>337250</v>
      </c>
      <c r="J30" s="41">
        <f>D30</f>
        <v>280936.8</v>
      </c>
      <c r="K30" s="62"/>
      <c r="L30" s="41">
        <f>H30-J30</f>
        <v>56313.200000000012</v>
      </c>
      <c r="M30" s="46"/>
      <c r="N30" s="47">
        <f>J30/H30</f>
        <v>0.83302238695329867</v>
      </c>
    </row>
    <row r="31" spans="1:14" s="41" customFormat="1" ht="9.9499999999999993" customHeight="1">
      <c r="A31" s="7"/>
      <c r="B31" s="52"/>
      <c r="C31" s="52"/>
      <c r="D31" s="52"/>
      <c r="E31" s="52"/>
      <c r="F31" s="46"/>
      <c r="G31" s="46"/>
      <c r="H31" s="46"/>
      <c r="I31" s="46"/>
      <c r="J31" s="46"/>
      <c r="K31" s="46"/>
      <c r="L31" s="46"/>
      <c r="M31" s="46"/>
      <c r="N31" s="47"/>
    </row>
    <row r="32" spans="1:14" s="41" customFormat="1" ht="18">
      <c r="A32" s="13" t="s">
        <v>9</v>
      </c>
      <c r="B32" s="53">
        <v>196750</v>
      </c>
      <c r="C32" s="53"/>
      <c r="D32" s="53">
        <v>218211.75</v>
      </c>
      <c r="E32" s="53"/>
      <c r="F32" s="41">
        <f>B32-D32</f>
        <v>-21461.75</v>
      </c>
      <c r="H32" s="41">
        <f>B32</f>
        <v>196750</v>
      </c>
      <c r="J32" s="41">
        <f>D32</f>
        <v>218211.75</v>
      </c>
      <c r="L32" s="41">
        <f>H32-J32</f>
        <v>-21461.75</v>
      </c>
      <c r="N32" s="47">
        <f>J32/H32</f>
        <v>1.1090813214739517</v>
      </c>
    </row>
    <row r="33" spans="1:14" s="41" customFormat="1" ht="9.9499999999999993" customHeight="1">
      <c r="A33" s="7"/>
      <c r="B33" s="53"/>
      <c r="C33" s="53"/>
      <c r="D33" s="53"/>
      <c r="E33" s="53"/>
      <c r="N33" s="47"/>
    </row>
    <row r="34" spans="1:14" s="41" customFormat="1" ht="18">
      <c r="A34" s="13" t="s">
        <v>10</v>
      </c>
      <c r="B34" s="53">
        <v>527000</v>
      </c>
      <c r="C34" s="53"/>
      <c r="D34" s="53">
        <v>533878.92000000004</v>
      </c>
      <c r="E34" s="53"/>
      <c r="F34" s="41">
        <f>B34-D34</f>
        <v>-6878.9200000000419</v>
      </c>
      <c r="H34" s="41">
        <f>B34</f>
        <v>527000</v>
      </c>
      <c r="J34" s="41">
        <f>D34</f>
        <v>533878.92000000004</v>
      </c>
      <c r="L34" s="41">
        <f>H34-J34</f>
        <v>-6878.9200000000419</v>
      </c>
      <c r="N34" s="47">
        <f>J34/H34</f>
        <v>1.0130529791271348</v>
      </c>
    </row>
    <row r="35" spans="1:14" s="41" customFormat="1" ht="9.9499999999999993" customHeight="1">
      <c r="A35" s="13"/>
      <c r="B35" s="53"/>
      <c r="C35" s="53"/>
      <c r="D35" s="53"/>
      <c r="E35" s="53"/>
      <c r="N35" s="47"/>
    </row>
    <row r="36" spans="1:14" s="41" customFormat="1" ht="18">
      <c r="A36" s="13" t="s">
        <v>32</v>
      </c>
      <c r="B36" s="53">
        <v>12500</v>
      </c>
      <c r="C36" s="53"/>
      <c r="D36" s="53">
        <v>12125</v>
      </c>
      <c r="E36" s="53"/>
      <c r="F36" s="41">
        <f>B36-D36</f>
        <v>375</v>
      </c>
      <c r="H36" s="41">
        <f>B36</f>
        <v>12500</v>
      </c>
      <c r="J36" s="41">
        <f>D36</f>
        <v>12125</v>
      </c>
      <c r="K36" s="62"/>
      <c r="L36" s="41">
        <f>H36-J36</f>
        <v>375</v>
      </c>
      <c r="M36" s="46"/>
      <c r="N36" s="47">
        <f>J36/H36</f>
        <v>0.97</v>
      </c>
    </row>
    <row r="37" spans="1:14" s="41" customFormat="1" ht="9.9499999999999993" customHeight="1">
      <c r="A37" s="13"/>
      <c r="B37" s="53"/>
      <c r="C37" s="53"/>
      <c r="D37" s="53"/>
      <c r="E37" s="53"/>
      <c r="N37" s="47"/>
    </row>
    <row r="38" spans="1:14" s="41" customFormat="1" ht="18">
      <c r="A38" s="13" t="s">
        <v>40</v>
      </c>
      <c r="B38" s="53">
        <v>64000</v>
      </c>
      <c r="C38" s="53"/>
      <c r="D38" s="53">
        <v>61600</v>
      </c>
      <c r="E38" s="53"/>
      <c r="F38" s="41">
        <f>B38-D38</f>
        <v>2400</v>
      </c>
      <c r="H38" s="41">
        <f>B38</f>
        <v>64000</v>
      </c>
      <c r="J38" s="41">
        <f>D38</f>
        <v>61600</v>
      </c>
      <c r="K38" s="62"/>
      <c r="L38" s="41">
        <f>H38-J38</f>
        <v>2400</v>
      </c>
      <c r="M38" s="46"/>
      <c r="N38" s="47">
        <f>J38/H38</f>
        <v>0.96250000000000002</v>
      </c>
    </row>
    <row r="39" spans="1:14" s="41" customFormat="1" ht="9.9499999999999993" customHeight="1">
      <c r="A39" s="7"/>
      <c r="B39" s="53"/>
      <c r="C39" s="53"/>
      <c r="D39" s="53"/>
      <c r="E39" s="53"/>
      <c r="N39" s="47"/>
    </row>
    <row r="40" spans="1:14" s="41" customFormat="1" ht="18">
      <c r="A40" s="13" t="s">
        <v>11</v>
      </c>
      <c r="B40" s="53">
        <v>125750</v>
      </c>
      <c r="C40" s="53"/>
      <c r="D40" s="53">
        <v>108414.32</v>
      </c>
      <c r="E40" s="53"/>
      <c r="F40" s="41">
        <f>B40-D40</f>
        <v>17335.679999999993</v>
      </c>
      <c r="H40" s="41">
        <f>B40</f>
        <v>125750</v>
      </c>
      <c r="J40" s="41">
        <f>D40</f>
        <v>108414.32</v>
      </c>
      <c r="L40" s="41">
        <f>H40-J40</f>
        <v>17335.679999999993</v>
      </c>
      <c r="N40" s="47">
        <f>J40/H40</f>
        <v>0.8621417097415508</v>
      </c>
    </row>
    <row r="41" spans="1:14" s="41" customFormat="1" ht="9.9499999999999993" customHeight="1">
      <c r="A41" s="7"/>
      <c r="B41" s="53"/>
      <c r="C41" s="53"/>
      <c r="D41" s="53"/>
      <c r="E41" s="53"/>
      <c r="N41" s="47"/>
    </row>
    <row r="42" spans="1:14" s="41" customFormat="1" ht="18">
      <c r="A42" s="13" t="s">
        <v>12</v>
      </c>
      <c r="B42" s="53">
        <v>161250</v>
      </c>
      <c r="C42" s="53"/>
      <c r="D42" s="53">
        <v>145096.56</v>
      </c>
      <c r="E42" s="53"/>
      <c r="F42" s="41">
        <f>B42-D42</f>
        <v>16153.440000000002</v>
      </c>
      <c r="H42" s="41">
        <f>B42</f>
        <v>161250</v>
      </c>
      <c r="J42" s="41">
        <f>D42</f>
        <v>145096.56</v>
      </c>
      <c r="L42" s="41">
        <f>H42-J42</f>
        <v>16153.440000000002</v>
      </c>
      <c r="N42" s="47">
        <f>J42/H42</f>
        <v>0.89982362790697668</v>
      </c>
    </row>
    <row r="43" spans="1:14" ht="9.9499999999999993" customHeight="1">
      <c r="A43" s="7" t="s">
        <v>0</v>
      </c>
      <c r="B43" s="8" t="s">
        <v>0</v>
      </c>
      <c r="C43" s="8"/>
      <c r="D43" s="8" t="s">
        <v>0</v>
      </c>
      <c r="E43" s="8"/>
      <c r="F43" s="8"/>
      <c r="G43" s="8"/>
      <c r="H43" s="8"/>
      <c r="I43" s="8"/>
      <c r="J43" s="8"/>
      <c r="K43" s="8"/>
      <c r="L43" s="8"/>
      <c r="M43" s="56"/>
      <c r="N43" s="24" t="s">
        <v>0</v>
      </c>
    </row>
    <row r="44" spans="1:14" ht="15" customHeight="1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4"/>
    </row>
    <row r="45" spans="1:14" ht="18">
      <c r="A45" s="19" t="s">
        <v>13</v>
      </c>
      <c r="B45" s="60">
        <f>SUM(B28:B42)</f>
        <v>3370250</v>
      </c>
      <c r="C45" s="60"/>
      <c r="D45" s="60">
        <f>SUM(D28:D42)</f>
        <v>3577245.3899999997</v>
      </c>
      <c r="E45" s="60"/>
      <c r="F45" s="60">
        <f>B45-D45</f>
        <v>-206995.38999999966</v>
      </c>
      <c r="G45" s="60"/>
      <c r="H45" s="60">
        <f>SUM(H28:H42)</f>
        <v>3370250</v>
      </c>
      <c r="I45" s="60"/>
      <c r="J45" s="60">
        <f>SUM(J28:J42)</f>
        <v>3577245.3899999997</v>
      </c>
      <c r="K45" s="60"/>
      <c r="L45" s="60">
        <f>SUM(L28:L42)</f>
        <v>-206995.39000000007</v>
      </c>
      <c r="M45" s="43"/>
      <c r="N45" s="45">
        <f>J45/H45</f>
        <v>1.0614184081299607</v>
      </c>
    </row>
    <row r="46" spans="1:14" ht="15" customHeight="1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8"/>
    </row>
    <row r="47" spans="1:14" ht="9.9499999999999993" customHeight="1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8"/>
    </row>
    <row r="48" spans="1:14" ht="18">
      <c r="A48" s="13" t="s">
        <v>18</v>
      </c>
      <c r="B48" s="54">
        <v>-48000</v>
      </c>
      <c r="C48" s="54"/>
      <c r="D48" s="54">
        <v>0</v>
      </c>
      <c r="E48" s="54"/>
      <c r="F48" s="49">
        <f>B48-D48</f>
        <v>-48000</v>
      </c>
      <c r="G48" s="49"/>
      <c r="H48" s="49">
        <f>B48</f>
        <v>-48000</v>
      </c>
      <c r="I48" s="49"/>
      <c r="J48" s="49">
        <f>D48</f>
        <v>0</v>
      </c>
      <c r="K48" s="49"/>
      <c r="L48" s="49">
        <f>H48-J48</f>
        <v>-48000</v>
      </c>
      <c r="M48" s="57"/>
      <c r="N48" s="47">
        <f>J48/H48</f>
        <v>0</v>
      </c>
    </row>
    <row r="49" spans="1:14" ht="9.9499999999999993" customHeight="1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8"/>
    </row>
    <row r="50" spans="1:14" ht="15" customHeight="1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8"/>
    </row>
    <row r="51" spans="1:14" s="14" customFormat="1" ht="18.75" thickBot="1">
      <c r="A51" s="20" t="s">
        <v>14</v>
      </c>
      <c r="B51" s="59">
        <f>B45+B48</f>
        <v>3322250</v>
      </c>
      <c r="C51" s="59"/>
      <c r="D51" s="59">
        <f>D45+D48</f>
        <v>3577245.3899999997</v>
      </c>
      <c r="E51" s="59"/>
      <c r="F51" s="59">
        <f>B51-D51</f>
        <v>-254995.38999999966</v>
      </c>
      <c r="G51" s="59"/>
      <c r="H51" s="59">
        <f>H45+H48</f>
        <v>3322250</v>
      </c>
      <c r="I51" s="59"/>
      <c r="J51" s="59">
        <f>J45+J48</f>
        <v>3577245.3899999997</v>
      </c>
      <c r="K51" s="59"/>
      <c r="L51" s="59">
        <f>L45+L48</f>
        <v>-254995.39000000007</v>
      </c>
      <c r="M51" s="44"/>
      <c r="N51" s="50">
        <f>J51/H51</f>
        <v>1.0767538234630145</v>
      </c>
    </row>
    <row r="52" spans="1:14" ht="15" customHeight="1" thickTop="1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42"/>
      <c r="N52" s="23"/>
    </row>
    <row r="53" spans="1:14" ht="15" customHeight="1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23"/>
    </row>
    <row r="54" spans="1:14" ht="15" customHeight="1">
      <c r="A54" s="77" t="s">
        <v>41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3"/>
    </row>
    <row r="55" spans="1:14" ht="15" customHeight="1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3"/>
    </row>
    <row r="56" spans="1:14" ht="15" customHeight="1" thickBot="1">
      <c r="A56" s="7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25"/>
    </row>
    <row r="57" spans="1:14" ht="15" customHeight="1" thickTop="1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3"/>
    </row>
    <row r="58" spans="1:14" ht="15" customHeight="1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23"/>
    </row>
    <row r="59" spans="1:14" ht="18.75" customHeight="1">
      <c r="A59" s="76" t="s">
        <v>39</v>
      </c>
      <c r="B59" s="42"/>
      <c r="C59" s="42"/>
      <c r="D59" s="42"/>
      <c r="E59" s="42"/>
      <c r="F59" s="42"/>
      <c r="G59" s="42"/>
      <c r="H59" s="41">
        <f>H21-H51</f>
        <v>-175500</v>
      </c>
      <c r="I59" s="41"/>
      <c r="J59" s="41">
        <f>J21-J51</f>
        <v>-238070.93999999948</v>
      </c>
      <c r="K59" s="42"/>
      <c r="L59" s="42"/>
      <c r="M59" s="42"/>
      <c r="N59" s="23"/>
    </row>
    <row r="60" spans="1:14" ht="9.9499999999999993" customHeight="1">
      <c r="A60" s="76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23"/>
    </row>
    <row r="61" spans="1:14" ht="18.75" customHeight="1">
      <c r="A61" s="76" t="s">
        <v>38</v>
      </c>
      <c r="B61" s="42"/>
      <c r="C61" s="42"/>
      <c r="D61" s="42"/>
      <c r="E61" s="42"/>
      <c r="F61" s="42"/>
      <c r="G61" s="42"/>
      <c r="H61" s="51">
        <v>0</v>
      </c>
      <c r="I61" s="51"/>
      <c r="J61" s="51">
        <v>3100000</v>
      </c>
      <c r="K61" s="42"/>
      <c r="L61" s="42"/>
      <c r="M61" s="42"/>
      <c r="N61" s="23"/>
    </row>
    <row r="62" spans="1:14" ht="15" customHeight="1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23"/>
    </row>
    <row r="63" spans="1:14" ht="15" customHeight="1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23"/>
    </row>
    <row r="64" spans="1:14" ht="18.75" customHeight="1" thickBot="1">
      <c r="A64" s="9" t="s">
        <v>42</v>
      </c>
      <c r="B64" s="42"/>
      <c r="C64" s="42"/>
      <c r="D64" s="42"/>
      <c r="E64" s="42"/>
      <c r="F64" s="42"/>
      <c r="G64" s="42"/>
      <c r="H64" s="75">
        <f>SUM(H59:H61)</f>
        <v>-175500</v>
      </c>
      <c r="I64" s="75"/>
      <c r="J64" s="75">
        <f>SUM(J59:J61)</f>
        <v>2861929.0600000005</v>
      </c>
      <c r="K64" s="42"/>
      <c r="L64" s="42"/>
      <c r="M64" s="42"/>
      <c r="N64" s="23"/>
    </row>
    <row r="65" spans="1:14" ht="15" customHeight="1" thickTop="1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3"/>
    </row>
    <row r="66" spans="1:14" ht="15" customHeight="1" thickBot="1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25"/>
    </row>
    <row r="67" spans="1:14" ht="24" thickTop="1">
      <c r="L67" s="2"/>
      <c r="M67" s="2"/>
      <c r="N67" s="26"/>
    </row>
  </sheetData>
  <printOptions horizontalCentered="1" verticalCentered="1"/>
  <pageMargins left="0" right="0" top="0.5" bottom="0" header="0.25" footer="0"/>
  <pageSetup scale="58" orientation="landscape" horizontalDpi="300" verticalDpi="300" r:id="rId1"/>
  <headerFooter alignWithMargins="0">
    <oddHeader>&amp;R&amp;"SWISS,Bold Italic"&amp;16 1st Qtr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abSelected="1" zoomScale="75" workbookViewId="0"/>
  </sheetViews>
  <sheetFormatPr defaultColWidth="10.21875" defaultRowHeight="15"/>
  <cols>
    <col min="1" max="1" width="40.7773437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tr">
        <f>B9</f>
        <v>2012</v>
      </c>
      <c r="I8" s="28"/>
      <c r="J8" s="28" t="str">
        <f>B9</f>
        <v>2012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31</v>
      </c>
      <c r="C9" s="34"/>
      <c r="D9" s="34" t="str">
        <f>B9</f>
        <v>2012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/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/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3"/>
    </row>
    <row r="14" spans="1:14" s="41" customFormat="1" ht="18.75" customHeight="1">
      <c r="A14" s="66" t="s">
        <v>37</v>
      </c>
      <c r="B14" s="52"/>
      <c r="C14" s="52"/>
      <c r="D14" s="52"/>
      <c r="E14" s="52"/>
      <c r="F14" s="62"/>
      <c r="G14" s="62"/>
      <c r="H14" s="62"/>
      <c r="I14" s="62"/>
      <c r="J14" s="62"/>
      <c r="K14" s="62"/>
      <c r="L14" s="62"/>
      <c r="M14" s="46"/>
      <c r="N14" s="47"/>
    </row>
    <row r="15" spans="1:14" s="41" customFormat="1" ht="9.9499999999999993" customHeight="1">
      <c r="A15" s="13"/>
      <c r="B15" s="52"/>
      <c r="C15" s="52"/>
      <c r="D15" s="52"/>
      <c r="E15" s="52"/>
      <c r="F15" s="62"/>
      <c r="G15" s="62"/>
      <c r="H15" s="62"/>
      <c r="I15" s="62"/>
      <c r="J15" s="62"/>
      <c r="K15" s="62"/>
      <c r="L15" s="62"/>
      <c r="M15" s="46"/>
      <c r="N15" s="47"/>
    </row>
    <row r="16" spans="1:14" s="41" customFormat="1" ht="18.75" customHeight="1">
      <c r="A16" s="13" t="s">
        <v>34</v>
      </c>
      <c r="B16" s="61">
        <v>1968195.75</v>
      </c>
      <c r="C16" s="61"/>
      <c r="D16" s="61">
        <v>2057771.36</v>
      </c>
      <c r="E16" s="61"/>
      <c r="F16" s="62">
        <f>D16-B16</f>
        <v>89575.610000000102</v>
      </c>
      <c r="G16" s="62"/>
      <c r="H16" s="62">
        <f>B16+'1st'!B16</f>
        <v>3936391.5</v>
      </c>
      <c r="I16" s="62"/>
      <c r="J16" s="62">
        <f>D16+'1st'!D16</f>
        <v>4143635.9800000004</v>
      </c>
      <c r="K16" s="62"/>
      <c r="L16" s="62">
        <f>J16-H16</f>
        <v>207244.48000000045</v>
      </c>
      <c r="M16" s="46"/>
      <c r="N16" s="47">
        <f>J16/H16</f>
        <v>1.0526483404915392</v>
      </c>
    </row>
    <row r="17" spans="1:14" s="41" customFormat="1" ht="9.9499999999999993" customHeight="1">
      <c r="A17" s="13"/>
      <c r="B17" s="52"/>
      <c r="C17" s="52"/>
      <c r="D17" s="52"/>
      <c r="E17" s="52"/>
      <c r="F17" s="46" t="s">
        <v>0</v>
      </c>
      <c r="G17" s="62"/>
      <c r="H17" s="62"/>
      <c r="I17" s="62"/>
      <c r="J17" s="62"/>
      <c r="K17" s="62"/>
      <c r="L17" s="62"/>
      <c r="M17" s="46"/>
      <c r="N17" s="47"/>
    </row>
    <row r="18" spans="1:14" s="41" customFormat="1" ht="18.75" customHeight="1">
      <c r="A18" s="13" t="s">
        <v>35</v>
      </c>
      <c r="B18" s="65">
        <v>1178554.25</v>
      </c>
      <c r="C18" s="69"/>
      <c r="D18" s="65">
        <v>1203963.58</v>
      </c>
      <c r="E18" s="69"/>
      <c r="F18" s="70">
        <f>D18-B18</f>
        <v>25409.330000000075</v>
      </c>
      <c r="G18" s="51"/>
      <c r="H18" s="62">
        <f>B18+'1st'!B18</f>
        <v>2357108.5</v>
      </c>
      <c r="I18" s="51"/>
      <c r="J18" s="62">
        <f>D18+'1st'!D18</f>
        <v>2457273.41</v>
      </c>
      <c r="K18" s="70"/>
      <c r="L18" s="51">
        <f>J18-H18</f>
        <v>100164.91000000015</v>
      </c>
      <c r="M18" s="46"/>
      <c r="N18" s="47">
        <f>J18/H18</f>
        <v>1.0424948236366718</v>
      </c>
    </row>
    <row r="19" spans="1:14" s="41" customFormat="1" ht="15" customHeight="1">
      <c r="A19" s="13"/>
      <c r="B19" s="72"/>
      <c r="C19" s="73"/>
      <c r="D19" s="72"/>
      <c r="E19" s="73"/>
      <c r="F19" s="57"/>
      <c r="G19" s="57"/>
      <c r="H19" s="78"/>
      <c r="I19" s="57"/>
      <c r="J19" s="78"/>
      <c r="K19" s="74"/>
      <c r="L19" s="57"/>
      <c r="M19" s="46"/>
      <c r="N19" s="47"/>
    </row>
    <row r="20" spans="1:14" ht="15" customHeight="1">
      <c r="A20" s="7"/>
      <c r="B20" s="1" t="s"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3" t="s">
        <v>0</v>
      </c>
    </row>
    <row r="21" spans="1:14" s="41" customFormat="1" ht="18.75" thickBot="1">
      <c r="A21" s="19" t="s">
        <v>7</v>
      </c>
      <c r="B21" s="68">
        <f>SUM(B16:B18)</f>
        <v>3146750</v>
      </c>
      <c r="C21" s="58"/>
      <c r="D21" s="68">
        <f>SUM(D16:D18)</f>
        <v>3261734.9400000004</v>
      </c>
      <c r="E21" s="58"/>
      <c r="F21" s="59">
        <f>D21-B21</f>
        <v>114984.94000000041</v>
      </c>
      <c r="G21" s="59"/>
      <c r="H21" s="60">
        <f>SUM(H16:H18)</f>
        <v>6293500</v>
      </c>
      <c r="I21" s="60"/>
      <c r="J21" s="60">
        <f>SUM(J16:J18)</f>
        <v>6600909.3900000006</v>
      </c>
      <c r="K21" s="60"/>
      <c r="L21" s="59">
        <f>J21-H21</f>
        <v>307409.3900000006</v>
      </c>
      <c r="M21" s="44"/>
      <c r="N21" s="45">
        <f>J21/H21</f>
        <v>1.0488455374592836</v>
      </c>
    </row>
    <row r="22" spans="1:14" ht="15" customHeight="1" thickTop="1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5"/>
      <c r="N22" s="23"/>
    </row>
    <row r="23" spans="1:14" ht="15" customHeight="1" thickBot="1">
      <c r="A23" s="11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5"/>
    </row>
    <row r="24" spans="1:14" ht="15" customHeight="1" thickTop="1">
      <c r="A24" s="6"/>
      <c r="N24" s="23"/>
    </row>
    <row r="25" spans="1:14" ht="15" customHeight="1">
      <c r="A25" s="6"/>
      <c r="N25" s="23"/>
    </row>
    <row r="26" spans="1:14" ht="18.75" customHeight="1">
      <c r="A26" s="66" t="s">
        <v>36</v>
      </c>
      <c r="N26" s="23"/>
    </row>
    <row r="27" spans="1:14" ht="9.9499999999999993" customHeight="1">
      <c r="A27" s="6"/>
      <c r="N27" s="23"/>
    </row>
    <row r="28" spans="1:14" s="41" customFormat="1" ht="18.75" customHeight="1">
      <c r="A28" s="13" t="s">
        <v>8</v>
      </c>
      <c r="B28" s="61">
        <v>1945750</v>
      </c>
      <c r="C28" s="61"/>
      <c r="D28" s="61">
        <f>-2216982.04+3640844.68</f>
        <v>1423862.6400000001</v>
      </c>
      <c r="E28" s="61"/>
      <c r="F28" s="62">
        <f>B28-D28</f>
        <v>521887.35999999987</v>
      </c>
      <c r="G28" s="62"/>
      <c r="H28" s="62">
        <f>B28+'1st'!B28</f>
        <v>3891500</v>
      </c>
      <c r="I28" s="62"/>
      <c r="J28" s="62">
        <f>D28+'1st'!D28</f>
        <v>3640844.68</v>
      </c>
      <c r="K28" s="62"/>
      <c r="L28" s="62">
        <f>H28-J28</f>
        <v>250655.31999999983</v>
      </c>
      <c r="M28" s="46"/>
      <c r="N28" s="47">
        <f>J28/H28</f>
        <v>0.93558902222793272</v>
      </c>
    </row>
    <row r="29" spans="1:14" s="41" customFormat="1" ht="9.9499999999999993" customHeight="1">
      <c r="A29" s="7"/>
      <c r="B29" s="52"/>
      <c r="C29" s="52"/>
      <c r="D29" s="52"/>
      <c r="E29" s="52"/>
      <c r="F29" s="46" t="s">
        <v>0</v>
      </c>
      <c r="G29" s="46"/>
      <c r="H29" s="46"/>
      <c r="I29" s="46"/>
      <c r="J29" s="46"/>
      <c r="K29" s="46"/>
      <c r="L29" s="46"/>
      <c r="M29" s="46"/>
      <c r="N29" s="47"/>
    </row>
    <row r="30" spans="1:14" s="41" customFormat="1" ht="18.75" customHeight="1">
      <c r="A30" s="13" t="s">
        <v>33</v>
      </c>
      <c r="B30" s="53">
        <v>337250</v>
      </c>
      <c r="C30" s="52"/>
      <c r="D30" s="53">
        <f>-280936.8+655289.2</f>
        <v>374352.39999999997</v>
      </c>
      <c r="E30" s="52"/>
      <c r="F30" s="41">
        <f>B30-D30</f>
        <v>-37102.399999999965</v>
      </c>
      <c r="H30" s="62">
        <f>B30+'1st'!B30</f>
        <v>674500</v>
      </c>
      <c r="J30" s="62">
        <f>D30+'1st'!D30</f>
        <v>655289.19999999995</v>
      </c>
      <c r="K30" s="62"/>
      <c r="L30" s="41">
        <f>H30-J30</f>
        <v>19210.800000000047</v>
      </c>
      <c r="M30" s="46"/>
      <c r="N30" s="47">
        <f>J30/H30</f>
        <v>0.97151845811712367</v>
      </c>
    </row>
    <row r="31" spans="1:14" s="41" customFormat="1" ht="9.9499999999999993" customHeight="1">
      <c r="A31" s="7"/>
      <c r="B31" s="52"/>
      <c r="C31" s="52"/>
      <c r="D31" s="52"/>
      <c r="E31" s="52"/>
      <c r="F31" s="46"/>
      <c r="G31" s="46"/>
      <c r="H31" s="46"/>
      <c r="I31" s="46"/>
      <c r="J31" s="46"/>
      <c r="K31" s="46"/>
      <c r="L31" s="46"/>
      <c r="M31" s="46"/>
      <c r="N31" s="47"/>
    </row>
    <row r="32" spans="1:14" s="41" customFormat="1" ht="18">
      <c r="A32" s="13" t="s">
        <v>9</v>
      </c>
      <c r="B32" s="53">
        <v>196750</v>
      </c>
      <c r="C32" s="53"/>
      <c r="D32" s="53">
        <f>-218211.75+394128.14</f>
        <v>175916.39</v>
      </c>
      <c r="E32" s="53"/>
      <c r="F32" s="41">
        <f>B32-D32</f>
        <v>20833.609999999986</v>
      </c>
      <c r="H32" s="62">
        <f>B32+'1st'!B32</f>
        <v>393500</v>
      </c>
      <c r="J32" s="62">
        <f>D32+'1st'!D32</f>
        <v>394128.14</v>
      </c>
      <c r="L32" s="41">
        <f>H32-J32</f>
        <v>-628.14000000001397</v>
      </c>
      <c r="N32" s="47">
        <f>J32/H32</f>
        <v>1.0015962897077511</v>
      </c>
    </row>
    <row r="33" spans="1:14" s="41" customFormat="1" ht="9.9499999999999993" customHeight="1">
      <c r="A33" s="7"/>
      <c r="B33" s="53"/>
      <c r="C33" s="53"/>
      <c r="D33" s="53"/>
      <c r="E33" s="53"/>
      <c r="N33" s="47"/>
    </row>
    <row r="34" spans="1:14" s="41" customFormat="1" ht="18">
      <c r="A34" s="13" t="s">
        <v>10</v>
      </c>
      <c r="B34" s="53">
        <v>527000</v>
      </c>
      <c r="C34" s="53"/>
      <c r="D34" s="53">
        <f>-533878.92+985377.13</f>
        <v>451498.20999999996</v>
      </c>
      <c r="E34" s="53"/>
      <c r="F34" s="41">
        <f>B34-D34</f>
        <v>75501.790000000037</v>
      </c>
      <c r="H34" s="62">
        <f>B34+'1st'!B34</f>
        <v>1054000</v>
      </c>
      <c r="J34" s="62">
        <f>D34+'1st'!D34</f>
        <v>985377.13</v>
      </c>
      <c r="L34" s="41">
        <f>H34-J34</f>
        <v>68622.87</v>
      </c>
      <c r="N34" s="47">
        <f>J34/H34</f>
        <v>0.93489291271347252</v>
      </c>
    </row>
    <row r="35" spans="1:14" s="41" customFormat="1" ht="9.9499999999999993" customHeight="1">
      <c r="A35" s="13"/>
      <c r="B35" s="53"/>
      <c r="C35" s="53"/>
      <c r="D35" s="53"/>
      <c r="E35" s="53"/>
      <c r="N35" s="47"/>
    </row>
    <row r="36" spans="1:14" s="41" customFormat="1" ht="18">
      <c r="A36" s="13" t="s">
        <v>32</v>
      </c>
      <c r="B36" s="53">
        <v>12500</v>
      </c>
      <c r="C36" s="53"/>
      <c r="D36" s="53">
        <f>-12125+23875</f>
        <v>11750</v>
      </c>
      <c r="E36" s="53"/>
      <c r="F36" s="41">
        <f>B36-D36</f>
        <v>750</v>
      </c>
      <c r="H36" s="62">
        <f>B36+'1st'!B36</f>
        <v>25000</v>
      </c>
      <c r="J36" s="62">
        <f>D36+'1st'!D36</f>
        <v>23875</v>
      </c>
      <c r="K36" s="62"/>
      <c r="L36" s="41">
        <f>H36-J36</f>
        <v>1125</v>
      </c>
      <c r="M36" s="46"/>
      <c r="N36" s="47">
        <f>J36/H36</f>
        <v>0.95499999999999996</v>
      </c>
    </row>
    <row r="37" spans="1:14" s="41" customFormat="1" ht="9.9499999999999993" customHeight="1">
      <c r="A37" s="13"/>
      <c r="B37" s="53"/>
      <c r="C37" s="53"/>
      <c r="D37" s="53"/>
      <c r="E37" s="53"/>
      <c r="N37" s="47"/>
    </row>
    <row r="38" spans="1:14" s="41" customFormat="1" ht="18">
      <c r="A38" s="13" t="s">
        <v>40</v>
      </c>
      <c r="B38" s="53">
        <v>0</v>
      </c>
      <c r="C38" s="53"/>
      <c r="D38" s="53">
        <v>0</v>
      </c>
      <c r="E38" s="53"/>
      <c r="F38" s="41">
        <f>B38-D38</f>
        <v>0</v>
      </c>
      <c r="H38" s="62">
        <v>64000</v>
      </c>
      <c r="J38" s="62">
        <f>D38+'1st'!D38</f>
        <v>61600</v>
      </c>
      <c r="K38" s="62"/>
      <c r="L38" s="41">
        <f>H38-J38</f>
        <v>2400</v>
      </c>
      <c r="M38" s="46"/>
      <c r="N38" s="47">
        <f>J38/H38</f>
        <v>0.96250000000000002</v>
      </c>
    </row>
    <row r="39" spans="1:14" s="41" customFormat="1" ht="9.9499999999999993" customHeight="1">
      <c r="A39" s="7"/>
      <c r="B39" s="53"/>
      <c r="C39" s="53"/>
      <c r="D39" s="53"/>
      <c r="E39" s="53"/>
      <c r="N39" s="47"/>
    </row>
    <row r="40" spans="1:14" s="41" customFormat="1" ht="18">
      <c r="A40" s="13" t="s">
        <v>11</v>
      </c>
      <c r="B40" s="53">
        <v>125750</v>
      </c>
      <c r="C40" s="53"/>
      <c r="D40" s="53">
        <f>-108414.32+243514.85</f>
        <v>135100.53</v>
      </c>
      <c r="E40" s="53"/>
      <c r="F40" s="41">
        <f>B40-D40</f>
        <v>-9350.5299999999988</v>
      </c>
      <c r="H40" s="62">
        <f>B40+'1st'!B40</f>
        <v>251500</v>
      </c>
      <c r="J40" s="62">
        <f>D40+'1st'!D40</f>
        <v>243514.85</v>
      </c>
      <c r="L40" s="41">
        <f>H40-J40</f>
        <v>7985.1499999999942</v>
      </c>
      <c r="N40" s="47">
        <f>J40/H40</f>
        <v>0.96824990059642146</v>
      </c>
    </row>
    <row r="41" spans="1:14" s="41" customFormat="1" ht="9.9499999999999993" customHeight="1">
      <c r="A41" s="7"/>
      <c r="B41" s="53"/>
      <c r="C41" s="53"/>
      <c r="D41" s="53"/>
      <c r="E41" s="53"/>
      <c r="N41" s="47"/>
    </row>
    <row r="42" spans="1:14" s="41" customFormat="1" ht="18">
      <c r="A42" s="13" t="s">
        <v>12</v>
      </c>
      <c r="B42" s="53">
        <v>161250</v>
      </c>
      <c r="C42" s="53"/>
      <c r="D42" s="53">
        <f>-145096.56+294126</f>
        <v>149029.44</v>
      </c>
      <c r="E42" s="53"/>
      <c r="F42" s="41">
        <f>B42-D42</f>
        <v>12220.559999999998</v>
      </c>
      <c r="H42" s="62">
        <f>B42+'1st'!B42</f>
        <v>322500</v>
      </c>
      <c r="J42" s="62">
        <f>D42+'1st'!D42</f>
        <v>294126</v>
      </c>
      <c r="L42" s="41">
        <f>H42-J42</f>
        <v>28374</v>
      </c>
      <c r="N42" s="47">
        <f>J42/H42</f>
        <v>0.9120186046511628</v>
      </c>
    </row>
    <row r="43" spans="1:14" ht="9.9499999999999993" customHeight="1">
      <c r="A43" s="7" t="s">
        <v>0</v>
      </c>
      <c r="B43" s="8" t="s">
        <v>0</v>
      </c>
      <c r="C43" s="8"/>
      <c r="D43" s="8" t="s">
        <v>0</v>
      </c>
      <c r="E43" s="8"/>
      <c r="F43" s="8"/>
      <c r="G43" s="8"/>
      <c r="H43" s="8"/>
      <c r="I43" s="8"/>
      <c r="J43" s="8"/>
      <c r="K43" s="8"/>
      <c r="L43" s="8"/>
      <c r="M43" s="56"/>
      <c r="N43" s="24" t="s">
        <v>0</v>
      </c>
    </row>
    <row r="44" spans="1:14" ht="15" customHeight="1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4"/>
    </row>
    <row r="45" spans="1:14" ht="18">
      <c r="A45" s="19" t="s">
        <v>13</v>
      </c>
      <c r="B45" s="60">
        <f>SUM(B28:B42)</f>
        <v>3306250</v>
      </c>
      <c r="C45" s="60"/>
      <c r="D45" s="60">
        <f>SUM(D28:D42)</f>
        <v>2721509.61</v>
      </c>
      <c r="E45" s="60"/>
      <c r="F45" s="60">
        <f>B45-D45</f>
        <v>584740.39000000013</v>
      </c>
      <c r="G45" s="60"/>
      <c r="H45" s="60">
        <f>SUM(H28:H42)</f>
        <v>6676500</v>
      </c>
      <c r="I45" s="60"/>
      <c r="J45" s="60">
        <f>SUM(J28:J42)</f>
        <v>6298754.9999999991</v>
      </c>
      <c r="K45" s="60"/>
      <c r="L45" s="60">
        <f>SUM(L28:L42)</f>
        <v>377744.99999999988</v>
      </c>
      <c r="M45" s="43"/>
      <c r="N45" s="45">
        <f>J45/H45</f>
        <v>0.94342170298809247</v>
      </c>
    </row>
    <row r="46" spans="1:14" ht="15" customHeight="1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8"/>
    </row>
    <row r="47" spans="1:14" ht="9.9499999999999993" customHeight="1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8"/>
    </row>
    <row r="48" spans="1:14" ht="18">
      <c r="A48" s="13" t="s">
        <v>18</v>
      </c>
      <c r="B48" s="54">
        <v>-48000</v>
      </c>
      <c r="C48" s="54"/>
      <c r="D48" s="54">
        <v>-259091.95</v>
      </c>
      <c r="E48" s="54"/>
      <c r="F48" s="49">
        <f>B48-D48</f>
        <v>211091.95</v>
      </c>
      <c r="G48" s="49"/>
      <c r="H48" s="49">
        <f>B48+'1st'!B48</f>
        <v>-96000</v>
      </c>
      <c r="I48" s="49"/>
      <c r="J48" s="62">
        <f>D48+'1st'!D48</f>
        <v>-259091.95</v>
      </c>
      <c r="K48" s="49"/>
      <c r="L48" s="49">
        <f>H48-J48</f>
        <v>163091.95000000001</v>
      </c>
      <c r="M48" s="57"/>
      <c r="N48" s="47">
        <f>J48/H48</f>
        <v>2.6988744791666668</v>
      </c>
    </row>
    <row r="49" spans="1:14" ht="9.9499999999999993" customHeight="1">
      <c r="A49" s="7"/>
      <c r="B49" s="41"/>
      <c r="C49" s="41"/>
      <c r="D49" s="41"/>
      <c r="E49" s="41"/>
      <c r="F49" s="41"/>
      <c r="G49" s="41"/>
      <c r="H49" s="41"/>
      <c r="I49" s="41"/>
      <c r="J49" s="78"/>
      <c r="K49" s="41"/>
      <c r="L49" s="41"/>
      <c r="M49" s="41"/>
      <c r="N49" s="48"/>
    </row>
    <row r="50" spans="1:14" ht="15" customHeight="1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8"/>
    </row>
    <row r="51" spans="1:14" s="14" customFormat="1" ht="18.75" thickBot="1">
      <c r="A51" s="20" t="s">
        <v>14</v>
      </c>
      <c r="B51" s="59">
        <f>B45+B48</f>
        <v>3258250</v>
      </c>
      <c r="C51" s="59"/>
      <c r="D51" s="59">
        <f>D45+D48</f>
        <v>2462417.6599999997</v>
      </c>
      <c r="E51" s="59"/>
      <c r="F51" s="59">
        <f>B51-D51</f>
        <v>795832.34000000032</v>
      </c>
      <c r="G51" s="59"/>
      <c r="H51" s="59">
        <f>H45+H48</f>
        <v>6580500</v>
      </c>
      <c r="I51" s="59"/>
      <c r="J51" s="59">
        <f>J45+J48</f>
        <v>6039663.0499999989</v>
      </c>
      <c r="K51" s="59"/>
      <c r="L51" s="59">
        <f>L45+L48</f>
        <v>540836.94999999995</v>
      </c>
      <c r="M51" s="44"/>
      <c r="N51" s="50">
        <f>J51/H51</f>
        <v>0.91781217992553743</v>
      </c>
    </row>
    <row r="52" spans="1:14" ht="15" customHeight="1" thickTop="1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42"/>
      <c r="N52" s="23"/>
    </row>
    <row r="53" spans="1:14" ht="15" customHeight="1" thickBot="1">
      <c r="A53" s="7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25"/>
    </row>
    <row r="54" spans="1:14" ht="15" customHeight="1" thickTop="1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3"/>
    </row>
    <row r="55" spans="1:14" ht="15" customHeight="1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3"/>
    </row>
    <row r="56" spans="1:14" ht="18.75" customHeight="1">
      <c r="A56" s="76" t="s">
        <v>44</v>
      </c>
      <c r="B56" s="42"/>
      <c r="C56" s="42"/>
      <c r="D56" s="42"/>
      <c r="E56" s="42"/>
      <c r="F56" s="42"/>
      <c r="G56" s="42"/>
      <c r="H56" s="41">
        <f>H21-H51</f>
        <v>-287000</v>
      </c>
      <c r="I56" s="41"/>
      <c r="J56" s="41">
        <f>J21-J51</f>
        <v>561246.34000000171</v>
      </c>
      <c r="K56" s="42"/>
      <c r="L56" s="42"/>
      <c r="M56" s="42"/>
      <c r="N56" s="23"/>
    </row>
    <row r="57" spans="1:14" ht="6.95" customHeight="1">
      <c r="A57" s="76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3"/>
    </row>
    <row r="58" spans="1:14" ht="18.75" customHeight="1">
      <c r="A58" s="76" t="s">
        <v>45</v>
      </c>
      <c r="B58" s="42"/>
      <c r="C58" s="42"/>
      <c r="D58" s="42"/>
      <c r="E58" s="42"/>
      <c r="F58" s="42"/>
      <c r="G58" s="42"/>
      <c r="H58" s="41">
        <v>0</v>
      </c>
      <c r="I58" s="41"/>
      <c r="J58" s="41">
        <v>1350.35</v>
      </c>
      <c r="K58" s="42"/>
      <c r="L58" s="42"/>
      <c r="M58" s="42"/>
      <c r="N58" s="23"/>
    </row>
    <row r="59" spans="1:14" ht="6.95" customHeight="1">
      <c r="A59" s="76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23"/>
    </row>
    <row r="60" spans="1:14" ht="18.75" customHeight="1">
      <c r="A60" s="76" t="s">
        <v>46</v>
      </c>
      <c r="B60" s="42"/>
      <c r="C60" s="42"/>
      <c r="D60" s="42"/>
      <c r="E60" s="42"/>
      <c r="F60" s="42"/>
      <c r="G60" s="42"/>
      <c r="H60" s="51">
        <v>0</v>
      </c>
      <c r="I60" s="51"/>
      <c r="J60" s="51">
        <v>3100000</v>
      </c>
      <c r="K60" s="42"/>
      <c r="L60" s="42"/>
      <c r="M60" s="42"/>
      <c r="N60" s="23"/>
    </row>
    <row r="61" spans="1:14" ht="15" hidden="1" customHeight="1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23"/>
    </row>
    <row r="62" spans="1:14" ht="15" customHeight="1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23"/>
    </row>
    <row r="63" spans="1:14" ht="18.75" customHeight="1" thickBot="1">
      <c r="A63" s="9" t="s">
        <v>47</v>
      </c>
      <c r="B63" s="42"/>
      <c r="C63" s="42"/>
      <c r="D63" s="42"/>
      <c r="E63" s="42"/>
      <c r="F63" s="42"/>
      <c r="G63" s="42"/>
      <c r="H63" s="75">
        <f>SUM(H56:H60)</f>
        <v>-287000</v>
      </c>
      <c r="I63" s="75"/>
      <c r="J63" s="75">
        <f>SUM(J56:J60)</f>
        <v>3662596.6900000018</v>
      </c>
      <c r="K63" s="42"/>
      <c r="L63" s="42"/>
      <c r="M63" s="42"/>
      <c r="N63" s="23"/>
    </row>
    <row r="64" spans="1:14" ht="15" customHeight="1" thickTop="1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3"/>
    </row>
    <row r="65" spans="1:14" ht="15" customHeight="1" thickBot="1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25"/>
    </row>
    <row r="66" spans="1:14" ht="9.9499999999999993" customHeight="1" thickTop="1">
      <c r="L66" s="2"/>
      <c r="M66" s="2"/>
      <c r="N66" s="26"/>
    </row>
    <row r="67" spans="1:14" ht="15.75">
      <c r="A67" s="79" t="s">
        <v>41</v>
      </c>
    </row>
  </sheetData>
  <printOptions horizontalCentered="1" verticalCentered="1"/>
  <pageMargins left="0" right="0" top="0.4" bottom="0" header="0.2" footer="0"/>
  <pageSetup scale="59" orientation="landscape" horizontalDpi="300" verticalDpi="300" r:id="rId1"/>
  <headerFooter alignWithMargins="0">
    <oddHeader>&amp;R&amp;"SWISS,Bold Italic"&amp;16 Mid-Year 2012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showOutlineSymbols="0" topLeftCell="C1" zoomScale="75" workbookViewId="0">
      <selection activeCell="H15" sqref="H15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27</v>
      </c>
      <c r="I8" s="28"/>
      <c r="J8" s="28" t="s">
        <v>27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27</v>
      </c>
      <c r="C9" s="34"/>
      <c r="D9" s="34" t="s">
        <v>27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>
      <c r="A15" s="19" t="s">
        <v>7</v>
      </c>
      <c r="B15" s="58">
        <v>3146750</v>
      </c>
      <c r="C15" s="58"/>
      <c r="D15" s="60" t="e">
        <f>J15-#REF!</f>
        <v>#REF!</v>
      </c>
      <c r="E15" s="60"/>
      <c r="F15" s="59" t="e">
        <f>D15-B15</f>
        <v>#REF!</v>
      </c>
      <c r="G15" s="59"/>
      <c r="H15" s="60" t="e">
        <f>#REF!+#REF!+'3rd'!B15</f>
        <v>#REF!</v>
      </c>
      <c r="I15" s="60"/>
      <c r="J15" s="58">
        <v>11613148.220000001</v>
      </c>
      <c r="K15" s="58"/>
      <c r="L15" s="59" t="e">
        <f>J15-H15</f>
        <v>#REF!</v>
      </c>
      <c r="M15" s="59"/>
      <c r="N15" s="45" t="e">
        <f>J15/H15</f>
        <v>#REF!</v>
      </c>
    </row>
    <row r="16" spans="1:14" ht="1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 t="e">
        <f>J26-#REF!</f>
        <v>#REF!</v>
      </c>
      <c r="E26" s="62"/>
      <c r="F26" s="62" t="e">
        <f>B26-D26</f>
        <v>#REF!</v>
      </c>
      <c r="G26" s="62"/>
      <c r="H26" s="62" t="e">
        <f>#REF!+#REF!+'3rd'!B26</f>
        <v>#REF!</v>
      </c>
      <c r="I26" s="62"/>
      <c r="J26" s="61">
        <v>6421720.3899999997</v>
      </c>
      <c r="K26" s="61"/>
      <c r="L26" s="62" t="e">
        <f>H26-J26</f>
        <v>#REF!</v>
      </c>
      <c r="M26" s="62"/>
      <c r="N26" s="47" t="e">
        <f>J26/H26</f>
        <v>#REF!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 t="e">
        <f>J28-#REF!</f>
        <v>#REF!</v>
      </c>
      <c r="F28" s="41" t="e">
        <f>B28-D28</f>
        <v>#REF!</v>
      </c>
      <c r="H28" s="41" t="e">
        <f>#REF!+#REF!+'3rd'!B28</f>
        <v>#REF!</v>
      </c>
      <c r="J28" s="53">
        <v>669225.34</v>
      </c>
      <c r="K28" s="53"/>
      <c r="L28" s="41" t="e">
        <f>H28-J28</f>
        <v>#REF!</v>
      </c>
      <c r="N28" s="47" t="e">
        <f>J28/H28</f>
        <v>#REF!</v>
      </c>
    </row>
    <row r="29" spans="1:14" s="41" customFormat="1" ht="18">
      <c r="A29" s="7"/>
      <c r="B29" s="53"/>
      <c r="C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 t="e">
        <f>J30-#REF!</f>
        <v>#REF!</v>
      </c>
      <c r="F30" s="41" t="e">
        <f>B30-D30</f>
        <v>#REF!</v>
      </c>
      <c r="H30" s="41" t="e">
        <f>#REF!+#REF!+'3rd'!B30</f>
        <v>#REF!</v>
      </c>
      <c r="J30" s="53">
        <v>2570239.29</v>
      </c>
      <c r="K30" s="53"/>
      <c r="L30" s="41" t="e">
        <f>H30-J30</f>
        <v>#REF!</v>
      </c>
      <c r="N30" s="47" t="e">
        <f>J30/H30</f>
        <v>#REF!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 t="e">
        <f>J32-#REF!</f>
        <v>#REF!</v>
      </c>
      <c r="F32" s="41" t="e">
        <f>B32-D32</f>
        <v>#REF!</v>
      </c>
      <c r="H32" s="41" t="e">
        <f>#REF!+#REF!+'3rd'!B32</f>
        <v>#REF!</v>
      </c>
      <c r="J32" s="53">
        <v>384331.6</v>
      </c>
      <c r="K32" s="53"/>
      <c r="L32" s="41" t="e">
        <f>H32-J32</f>
        <v>#REF!</v>
      </c>
      <c r="N32" s="47" t="e">
        <f>J32/H32</f>
        <v>#REF!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 t="e">
        <f>J34-#REF!</f>
        <v>#REF!</v>
      </c>
      <c r="F34" s="41" t="e">
        <f>B34-D34</f>
        <v>#REF!</v>
      </c>
      <c r="H34" s="41" t="e">
        <f>#REF!+#REF!+'3rd'!B34</f>
        <v>#REF!</v>
      </c>
      <c r="J34" s="53">
        <v>487202.47</v>
      </c>
      <c r="K34" s="53"/>
      <c r="L34" s="41" t="e">
        <f>H34-J34</f>
        <v>#REF!</v>
      </c>
      <c r="N34" s="47" t="e">
        <f>J34/H34</f>
        <v>#REF!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 t="e">
        <f>SUM(D26:D34)</f>
        <v>#REF!</v>
      </c>
      <c r="E38" s="60"/>
      <c r="F38" s="60" t="e">
        <f>B38-D38</f>
        <v>#REF!</v>
      </c>
      <c r="G38" s="60"/>
      <c r="H38" s="60" t="e">
        <f>SUM(H26:H34)</f>
        <v>#REF!</v>
      </c>
      <c r="I38" s="60"/>
      <c r="J38" s="60">
        <f>SUM(J26:J34)</f>
        <v>10532719.09</v>
      </c>
      <c r="K38" s="60"/>
      <c r="L38" s="60" t="e">
        <f>SUM(L26:L34)</f>
        <v>#REF!</v>
      </c>
      <c r="M38" s="60"/>
      <c r="N38" s="45" t="e">
        <f>J38/H38</f>
        <v>#REF!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 t="e">
        <f>J42-#REF!</f>
        <v>#REF!</v>
      </c>
      <c r="E42" s="65"/>
      <c r="F42" s="49" t="e">
        <f>B42-D42</f>
        <v>#REF!</v>
      </c>
      <c r="G42" s="65"/>
      <c r="H42" s="51" t="e">
        <f>#REF!+#REF!+'3rd'!B42</f>
        <v>#REF!</v>
      </c>
      <c r="I42" s="65"/>
      <c r="J42" s="54">
        <v>-31693.01</v>
      </c>
      <c r="K42" s="54"/>
      <c r="L42" s="49" t="e">
        <f>H42-J42</f>
        <v>#REF!</v>
      </c>
      <c r="M42" s="57"/>
      <c r="N42" s="47" t="e">
        <f>J42/H42</f>
        <v>#REF!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63"/>
      <c r="D46" s="63" t="e">
        <f>D38+D42</f>
        <v>#REF!</v>
      </c>
      <c r="E46" s="63"/>
      <c r="F46" s="63" t="e">
        <f>B46-D46</f>
        <v>#REF!</v>
      </c>
      <c r="G46" s="63"/>
      <c r="H46" s="63" t="e">
        <f>H38+H42</f>
        <v>#REF!</v>
      </c>
      <c r="I46" s="63"/>
      <c r="J46" s="63">
        <f>J38+J42</f>
        <v>10501026.08</v>
      </c>
      <c r="K46" s="63"/>
      <c r="L46" s="63" t="e">
        <f>L38+L42</f>
        <v>#REF!</v>
      </c>
      <c r="M46" s="64"/>
      <c r="N46" s="50" t="e">
        <f>J46/H46</f>
        <v>#REF!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3.25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59" orientation="landscape" horizontalDpi="300" verticalDpi="300" r:id="rId1"/>
  <headerFooter alignWithMargins="0">
    <oddHeader>&amp;R&amp;"SWISS,Bold Italic"&amp;16 &amp;18 3rd Qtr 2011</oddHeader>
  </headerFooter>
  <rowBreaks count="1" manualBreakCount="1">
    <brk id="5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27</v>
      </c>
      <c r="I8" s="28"/>
      <c r="J8" s="28" t="s">
        <v>27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27</v>
      </c>
      <c r="C9" s="34"/>
      <c r="D9" s="34" t="s">
        <v>27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3146750</v>
      </c>
      <c r="C15" s="58"/>
      <c r="D15" s="60">
        <f>J15-'3rd'!J15</f>
        <v>3855945.0399999991</v>
      </c>
      <c r="E15" s="60"/>
      <c r="F15" s="59">
        <f>D15-B15</f>
        <v>709195.03999999911</v>
      </c>
      <c r="G15" s="59"/>
      <c r="H15" s="60" t="e">
        <f>#REF!+#REF!+'3rd'!B15+'4th - PA'!B15</f>
        <v>#REF!</v>
      </c>
      <c r="I15" s="60"/>
      <c r="J15" s="58">
        <v>15469093.26</v>
      </c>
      <c r="K15" s="58"/>
      <c r="L15" s="59" t="e">
        <f>J15-H15</f>
        <v>#REF!</v>
      </c>
      <c r="M15" s="44"/>
      <c r="N15" s="45" t="e">
        <f>J15/H15</f>
        <v>#REF!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>
        <f>J26-'3rd'!J26</f>
        <v>2952513.2700000005</v>
      </c>
      <c r="E26" s="62"/>
      <c r="F26" s="62">
        <f>B26-D26</f>
        <v>-496648.02000000048</v>
      </c>
      <c r="G26" s="62"/>
      <c r="H26" s="41" t="e">
        <f>#REF!+#REF!+'3rd'!B26+'4th - PA'!B26</f>
        <v>#REF!</v>
      </c>
      <c r="I26" s="62"/>
      <c r="J26" s="61">
        <v>9374233.6600000001</v>
      </c>
      <c r="K26" s="61"/>
      <c r="L26" s="62" t="e">
        <f>H26-J26</f>
        <v>#REF!</v>
      </c>
      <c r="M26" s="46"/>
      <c r="N26" s="47" t="e">
        <f>J26/H26</f>
        <v>#REF!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>
        <f>J28-'3rd'!J28</f>
        <v>245541.30000000005</v>
      </c>
      <c r="F28" s="41">
        <f>B28-D28</f>
        <v>-10781.800000000047</v>
      </c>
      <c r="H28" s="41" t="e">
        <f>#REF!+#REF!+'3rd'!B28+'4th - PA'!B28</f>
        <v>#REF!</v>
      </c>
      <c r="J28" s="53">
        <v>914766.64</v>
      </c>
      <c r="K28" s="53"/>
      <c r="L28" s="41" t="e">
        <f>H28-J28</f>
        <v>#REF!</v>
      </c>
      <c r="N28" s="47" t="e">
        <f>J28/H28</f>
        <v>#REF!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>
        <f>J30-'3rd'!J30</f>
        <v>849469.37000000011</v>
      </c>
      <c r="F30" s="41">
        <f>B30-D30</f>
        <v>79768.129999999888</v>
      </c>
      <c r="H30" s="41" t="e">
        <f>#REF!+#REF!+'3rd'!B30+'4th - PA'!B30</f>
        <v>#REF!</v>
      </c>
      <c r="J30" s="53">
        <v>3419708.66</v>
      </c>
      <c r="K30" s="53"/>
      <c r="L30" s="41" t="e">
        <f>H30-J30</f>
        <v>#REF!</v>
      </c>
      <c r="N30" s="47" t="e">
        <f>J30/H30</f>
        <v>#REF!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>
        <f>J32-'3rd'!J32</f>
        <v>119466.56</v>
      </c>
      <c r="F32" s="41">
        <f>B32-D32</f>
        <v>22978.190000000002</v>
      </c>
      <c r="H32" s="41" t="e">
        <f>#REF!+#REF!+'3rd'!B32+'4th - PA'!B32</f>
        <v>#REF!</v>
      </c>
      <c r="J32" s="53">
        <v>503798.16</v>
      </c>
      <c r="K32" s="53"/>
      <c r="L32" s="41" t="e">
        <f>H32-J32</f>
        <v>#REF!</v>
      </c>
      <c r="N32" s="47" t="e">
        <f>J32/H32</f>
        <v>#REF!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>
        <f>J34-'3rd'!J34</f>
        <v>162631.21000000008</v>
      </c>
      <c r="F34" s="41">
        <f>B34-D34</f>
        <v>44853.789999999921</v>
      </c>
      <c r="H34" s="41" t="e">
        <f>#REF!+#REF!+'3rd'!B34+'4th - PA'!B34</f>
        <v>#REF!</v>
      </c>
      <c r="J34" s="53">
        <v>649833.68000000005</v>
      </c>
      <c r="K34" s="53"/>
      <c r="L34" s="41" t="e">
        <f>H34-J34</f>
        <v>#REF!</v>
      </c>
      <c r="N34" s="47" t="e">
        <f>J34/H34</f>
        <v>#REF!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4329621.7100000009</v>
      </c>
      <c r="E38" s="60"/>
      <c r="F38" s="60">
        <f>B38-D38</f>
        <v>-359829.71000000089</v>
      </c>
      <c r="G38" s="60"/>
      <c r="H38" s="60" t="e">
        <f>SUM(H26:H34)</f>
        <v>#REF!</v>
      </c>
      <c r="I38" s="60"/>
      <c r="J38" s="60">
        <f>SUM(J26:J34)</f>
        <v>14862340.800000001</v>
      </c>
      <c r="K38" s="60"/>
      <c r="L38" s="60" t="e">
        <f>SUM(L26:L34)</f>
        <v>#REF!</v>
      </c>
      <c r="M38" s="43"/>
      <c r="N38" s="45" t="e">
        <f>J38/H38</f>
        <v>#REF!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0</v>
      </c>
      <c r="E42" s="65"/>
      <c r="F42" s="49">
        <f>B42-D42</f>
        <v>-48000</v>
      </c>
      <c r="G42" s="65"/>
      <c r="H42" s="51" t="e">
        <f>#REF!+#REF!+'3rd'!B42+'4th - PA'!B42</f>
        <v>#REF!</v>
      </c>
      <c r="I42" s="65"/>
      <c r="J42" s="54">
        <v>-31693.01</v>
      </c>
      <c r="K42" s="54"/>
      <c r="L42" s="49" t="e">
        <f>H42-J42</f>
        <v>#REF!</v>
      </c>
      <c r="M42" s="57"/>
      <c r="N42" s="47" t="e">
        <f>J42/H42</f>
        <v>#REF!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59"/>
      <c r="D46" s="59">
        <f>D38+D42</f>
        <v>4329621.7100000009</v>
      </c>
      <c r="E46" s="59"/>
      <c r="F46" s="59">
        <f>B46-D46</f>
        <v>-407829.71000000089</v>
      </c>
      <c r="G46" s="59"/>
      <c r="H46" s="59" t="e">
        <f>H38+H42</f>
        <v>#REF!</v>
      </c>
      <c r="I46" s="59"/>
      <c r="J46" s="59">
        <f>J38+J42</f>
        <v>14830647.790000001</v>
      </c>
      <c r="K46" s="59"/>
      <c r="L46" s="59" t="e">
        <f>L38+L42</f>
        <v>#REF!</v>
      </c>
      <c r="M46" s="44"/>
      <c r="N46" s="50" t="e">
        <f>J46/H46</f>
        <v>#REF!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59" orientation="landscape" horizontalDpi="300" verticalDpi="300" r:id="rId1"/>
  <headerFooter alignWithMargins="0">
    <oddHeader>&amp;R&amp;"SWISS,Bold Italic"&amp;16 4th Qtr 2011
(Pre-Audit)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zoomScale="75" workbookViewId="0">
      <selection activeCell="J16" sqref="J16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25</v>
      </c>
      <c r="I8" s="28"/>
      <c r="J8" s="28" t="s">
        <v>25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25</v>
      </c>
      <c r="C9" s="34"/>
      <c r="D9" s="34" t="s">
        <v>25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4094187.5</v>
      </c>
      <c r="C15" s="58"/>
      <c r="D15" s="60">
        <f>J15-'3rd'!J15</f>
        <v>-11613148.220000001</v>
      </c>
      <c r="E15" s="60"/>
      <c r="F15" s="59">
        <f>D15-B15</f>
        <v>-15707335.720000001</v>
      </c>
      <c r="G15" s="59"/>
      <c r="H15" s="60" t="e">
        <f>#REF!+#REF!+'3rd'!B15+'4th - PA'!B15</f>
        <v>#REF!</v>
      </c>
      <c r="I15" s="60"/>
      <c r="J15" s="58">
        <v>0</v>
      </c>
      <c r="K15" s="58"/>
      <c r="L15" s="59" t="e">
        <f>J15-H15</f>
        <v>#REF!</v>
      </c>
      <c r="M15" s="44"/>
      <c r="N15" s="45" t="e">
        <f>J15/H15</f>
        <v>#REF!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2009</v>
      </c>
      <c r="I19" s="28"/>
      <c r="J19" s="28" t="str">
        <f>J8</f>
        <v>2009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2009</v>
      </c>
      <c r="C20" s="34"/>
      <c r="D20" s="34" t="str">
        <f>D9</f>
        <v>2009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2830171.5</v>
      </c>
      <c r="C26" s="61"/>
      <c r="D26" s="62">
        <f>J26-'3rd'!J26</f>
        <v>-6421720.3899999997</v>
      </c>
      <c r="E26" s="62"/>
      <c r="F26" s="62">
        <f>B26-D26</f>
        <v>9251891.8900000006</v>
      </c>
      <c r="G26" s="62"/>
      <c r="H26" s="41" t="e">
        <f>#REF!+#REF!+'3rd'!B26+'4th - PA'!B26</f>
        <v>#REF!</v>
      </c>
      <c r="I26" s="62"/>
      <c r="J26" s="61">
        <v>0</v>
      </c>
      <c r="K26" s="61"/>
      <c r="L26" s="62" t="e">
        <f>H26-J26</f>
        <v>#REF!</v>
      </c>
      <c r="M26" s="46"/>
      <c r="N26" s="47" t="e">
        <f>J26/H26</f>
        <v>#REF!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223924.75</v>
      </c>
      <c r="C28" s="53"/>
      <c r="D28" s="41">
        <f>J28-'3rd'!J28</f>
        <v>-669225.34</v>
      </c>
      <c r="F28" s="41">
        <f>B28-D28</f>
        <v>893150.09</v>
      </c>
      <c r="H28" s="41" t="e">
        <f>#REF!+#REF!+'3rd'!B28+'4th - PA'!B28</f>
        <v>#REF!</v>
      </c>
      <c r="J28" s="53">
        <v>0</v>
      </c>
      <c r="K28" s="53"/>
      <c r="L28" s="41" t="e">
        <f>H28-J28</f>
        <v>#REF!</v>
      </c>
      <c r="N28" s="47" t="e">
        <f>J28/H28</f>
        <v>#REF!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827716.75</v>
      </c>
      <c r="C30" s="53"/>
      <c r="D30" s="41">
        <f>J30-'3rd'!J30</f>
        <v>-2570239.29</v>
      </c>
      <c r="F30" s="41">
        <f>B30-D30</f>
        <v>3397956.04</v>
      </c>
      <c r="H30" s="41" t="e">
        <f>#REF!+#REF!+'3rd'!B30+'4th - PA'!B30</f>
        <v>#REF!</v>
      </c>
      <c r="J30" s="53">
        <v>0</v>
      </c>
      <c r="K30" s="53"/>
      <c r="L30" s="41" t="e">
        <f>H30-J30</f>
        <v>#REF!</v>
      </c>
      <c r="N30" s="47" t="e">
        <f>J30/H30</f>
        <v>#REF!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103263.5</v>
      </c>
      <c r="C32" s="53"/>
      <c r="D32" s="41">
        <f>J32-'3rd'!J32</f>
        <v>-384331.6</v>
      </c>
      <c r="F32" s="41">
        <f>B32-D32</f>
        <v>487595.1</v>
      </c>
      <c r="H32" s="41" t="e">
        <f>#REF!+#REF!+'3rd'!B32+'4th - PA'!B32</f>
        <v>#REF!</v>
      </c>
      <c r="J32" s="53">
        <v>0</v>
      </c>
      <c r="K32" s="53"/>
      <c r="L32" s="41" t="e">
        <f>H32-J32</f>
        <v>#REF!</v>
      </c>
      <c r="N32" s="47" t="e">
        <f>J32/H32</f>
        <v>#REF!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157111</v>
      </c>
      <c r="C34" s="53"/>
      <c r="D34" s="41">
        <f>J34-'3rd'!J34</f>
        <v>-487202.47</v>
      </c>
      <c r="F34" s="41">
        <f>B34-D34</f>
        <v>644313.47</v>
      </c>
      <c r="H34" s="41" t="e">
        <f>#REF!+#REF!+'3rd'!B34+'4th - PA'!B34</f>
        <v>#REF!</v>
      </c>
      <c r="J34" s="53">
        <v>0</v>
      </c>
      <c r="K34" s="53"/>
      <c r="L34" s="41" t="e">
        <f>H34-J34</f>
        <v>#REF!</v>
      </c>
      <c r="N34" s="47" t="e">
        <f>J34/H34</f>
        <v>#REF!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4142187.5</v>
      </c>
      <c r="C38" s="60"/>
      <c r="D38" s="60">
        <f>SUM(D26:D34)</f>
        <v>-10532719.09</v>
      </c>
      <c r="E38" s="60"/>
      <c r="F38" s="60">
        <f>B38-D38</f>
        <v>14674906.59</v>
      </c>
      <c r="G38" s="60"/>
      <c r="H38" s="60" t="e">
        <f>SUM(H26:H34)</f>
        <v>#REF!</v>
      </c>
      <c r="I38" s="60"/>
      <c r="J38" s="60">
        <f>SUM(J26:J34)</f>
        <v>0</v>
      </c>
      <c r="K38" s="60"/>
      <c r="L38" s="60" t="e">
        <f>SUM(L26:L34)</f>
        <v>#REF!</v>
      </c>
      <c r="M38" s="43"/>
      <c r="N38" s="45" t="e">
        <f>J38/H38</f>
        <v>#REF!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31693.01</v>
      </c>
      <c r="E42" s="65"/>
      <c r="F42" s="49">
        <f>B42-D42</f>
        <v>-79693.009999999995</v>
      </c>
      <c r="G42" s="65"/>
      <c r="H42" s="51" t="e">
        <f>#REF!+#REF!+'3rd'!B42+'4th - PA'!B42</f>
        <v>#REF!</v>
      </c>
      <c r="I42" s="65"/>
      <c r="J42" s="54">
        <v>0</v>
      </c>
      <c r="K42" s="54"/>
      <c r="L42" s="49" t="e">
        <f>H42-J42</f>
        <v>#REF!</v>
      </c>
      <c r="M42" s="57"/>
      <c r="N42" s="47" t="e">
        <f>J42/H42</f>
        <v>#REF!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4094187.5</v>
      </c>
      <c r="C46" s="59"/>
      <c r="D46" s="59">
        <f>D38+D42</f>
        <v>-10501026.08</v>
      </c>
      <c r="E46" s="59"/>
      <c r="F46" s="59">
        <f>B46-D46</f>
        <v>14595213.58</v>
      </c>
      <c r="G46" s="59"/>
      <c r="H46" s="59" t="e">
        <f>H38+H42</f>
        <v>#REF!</v>
      </c>
      <c r="I46" s="59"/>
      <c r="J46" s="59">
        <f>J38+J42</f>
        <v>0</v>
      </c>
      <c r="K46" s="59"/>
      <c r="L46" s="59" t="e">
        <f>L38+L42</f>
        <v>#REF!</v>
      </c>
      <c r="M46" s="44"/>
      <c r="N46" s="50" t="e">
        <f>J46/H46</f>
        <v>#REF!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60" orientation="landscape" horizontalDpi="4294967292" r:id="rId1"/>
  <headerFooter alignWithMargins="0">
    <oddHeader>&amp;R&amp;"SWISS,Bold Italic"&amp;16 &amp;14 4th Qtr 2009
AUDITED FINAL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1st</vt:lpstr>
      <vt:lpstr>2nd</vt:lpstr>
      <vt:lpstr>3rd</vt:lpstr>
      <vt:lpstr>4th - PA</vt:lpstr>
      <vt:lpstr>4th - FINAL</vt:lpstr>
      <vt:lpstr>'1st'!Print_Area</vt:lpstr>
      <vt:lpstr>'2nd'!Print_Area</vt:lpstr>
      <vt:lpstr>'3rd'!Print_Area</vt:lpstr>
      <vt:lpstr>'4th - FINAL'!Print_Area</vt:lpstr>
      <vt:lpstr>'4th - PA'!Print_Area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Peoria</dc:creator>
  <cp:lastModifiedBy>LCooper</cp:lastModifiedBy>
  <cp:lastPrinted>2012-07-25T19:07:05Z</cp:lastPrinted>
  <dcterms:created xsi:type="dcterms:W3CDTF">2000-01-19T18:43:18Z</dcterms:created>
  <dcterms:modified xsi:type="dcterms:W3CDTF">2012-09-07T13:58:43Z</dcterms:modified>
</cp:coreProperties>
</file>