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9435" windowHeight="5475" activeTab="3"/>
  </bookViews>
  <sheets>
    <sheet name="1st" sheetId="4" r:id="rId1"/>
    <sheet name="2nd" sheetId="2" r:id="rId2"/>
    <sheet name="3rd" sheetId="1" r:id="rId3"/>
    <sheet name="4th - PA" sheetId="3" r:id="rId4"/>
    <sheet name="4th - FINAL" sheetId="5" state="hidden" r:id="rId5"/>
  </sheets>
  <definedNames>
    <definedName name="_xlnm.Print_Area" localSheetId="0">'1st'!$A$1:$N$49</definedName>
    <definedName name="_xlnm.Print_Area" localSheetId="1">'2nd'!$A$1:$N$49</definedName>
    <definedName name="_xlnm.Print_Area" localSheetId="2">'3rd'!$A$1:$N$49</definedName>
    <definedName name="_xlnm.Print_Area" localSheetId="4">'4th - FINAL'!$A$1:$N$49</definedName>
    <definedName name="_xlnm.Print_Area" localSheetId="3">'4th - PA'!$A$1:$N$49</definedName>
  </definedNames>
  <calcPr calcId="125725" calcMode="autoNoTable" iterate="1" iterateCount="1" iterateDelta="0"/>
</workbook>
</file>

<file path=xl/calcChain.xml><?xml version="1.0" encoding="utf-8"?>
<calcChain xmlns="http://schemas.openxmlformats.org/spreadsheetml/2006/main">
  <c r="B38" i="3"/>
  <c r="B20"/>
  <c r="B38" i="1"/>
  <c r="B20"/>
  <c r="B38" i="2"/>
  <c r="B20"/>
  <c r="J15" i="4"/>
  <c r="D15" i="2"/>
  <c r="F15" s="1"/>
  <c r="D20" i="5"/>
  <c r="B20"/>
  <c r="J19"/>
  <c r="H19"/>
  <c r="D20" i="3"/>
  <c r="J19"/>
  <c r="H19"/>
  <c r="D20" i="1"/>
  <c r="J19"/>
  <c r="H19"/>
  <c r="D20" i="2"/>
  <c r="J19"/>
  <c r="H19"/>
  <c r="J19" i="4"/>
  <c r="H19"/>
  <c r="D20"/>
  <c r="B38" i="5"/>
  <c r="B46" i="3"/>
  <c r="B46" i="1"/>
  <c r="B46" i="2"/>
  <c r="B20" i="4"/>
  <c r="H15" i="1"/>
  <c r="J38" i="5"/>
  <c r="J46"/>
  <c r="H26"/>
  <c r="H28"/>
  <c r="L28"/>
  <c r="H30"/>
  <c r="N30"/>
  <c r="H32"/>
  <c r="N32"/>
  <c r="H34"/>
  <c r="N34" s="1"/>
  <c r="H42"/>
  <c r="L42" s="1"/>
  <c r="L26"/>
  <c r="L32"/>
  <c r="B46"/>
  <c r="D26"/>
  <c r="F26"/>
  <c r="D28"/>
  <c r="F28"/>
  <c r="D30"/>
  <c r="F30"/>
  <c r="D32"/>
  <c r="F32"/>
  <c r="D34"/>
  <c r="F34"/>
  <c r="D42"/>
  <c r="F42"/>
  <c r="N26"/>
  <c r="H15"/>
  <c r="N15" s="1"/>
  <c r="D15"/>
  <c r="F15" s="1"/>
  <c r="H26" i="3"/>
  <c r="N26" s="1"/>
  <c r="J42" i="4"/>
  <c r="L42"/>
  <c r="H42"/>
  <c r="J34"/>
  <c r="J32"/>
  <c r="J30"/>
  <c r="J28"/>
  <c r="J26"/>
  <c r="J38"/>
  <c r="H34"/>
  <c r="L34"/>
  <c r="H32"/>
  <c r="H30"/>
  <c r="L30"/>
  <c r="H28"/>
  <c r="H26"/>
  <c r="H15"/>
  <c r="N15"/>
  <c r="L26"/>
  <c r="B38"/>
  <c r="B46"/>
  <c r="D38"/>
  <c r="D46"/>
  <c r="N42"/>
  <c r="F42"/>
  <c r="N34"/>
  <c r="F34"/>
  <c r="F32"/>
  <c r="F30"/>
  <c r="F28"/>
  <c r="N26"/>
  <c r="F26"/>
  <c r="F15"/>
  <c r="D26" i="2"/>
  <c r="F26"/>
  <c r="D28"/>
  <c r="F28"/>
  <c r="D30"/>
  <c r="F30"/>
  <c r="D32"/>
  <c r="F32"/>
  <c r="D34"/>
  <c r="F34"/>
  <c r="D42"/>
  <c r="F42"/>
  <c r="H42"/>
  <c r="N42"/>
  <c r="H34"/>
  <c r="L34"/>
  <c r="H32"/>
  <c r="L32"/>
  <c r="H30"/>
  <c r="L30"/>
  <c r="H28"/>
  <c r="N28"/>
  <c r="H26"/>
  <c r="H15"/>
  <c r="L15" s="1"/>
  <c r="J38"/>
  <c r="J46"/>
  <c r="L42"/>
  <c r="N30"/>
  <c r="N26"/>
  <c r="D30" i="1"/>
  <c r="F30"/>
  <c r="H30"/>
  <c r="N30"/>
  <c r="D42"/>
  <c r="F42"/>
  <c r="D34"/>
  <c r="F34"/>
  <c r="D32"/>
  <c r="F32"/>
  <c r="D28"/>
  <c r="F28"/>
  <c r="D26"/>
  <c r="D15"/>
  <c r="F15" s="1"/>
  <c r="H42"/>
  <c r="L42" s="1"/>
  <c r="H34"/>
  <c r="L34" s="1"/>
  <c r="H32"/>
  <c r="L32" s="1"/>
  <c r="H28"/>
  <c r="L28" s="1"/>
  <c r="H26"/>
  <c r="L26" s="1"/>
  <c r="L38" s="1"/>
  <c r="L46" s="1"/>
  <c r="L15"/>
  <c r="N15"/>
  <c r="F26"/>
  <c r="J38"/>
  <c r="J46"/>
  <c r="D30" i="3"/>
  <c r="F30" s="1"/>
  <c r="H42"/>
  <c r="H34"/>
  <c r="L34"/>
  <c r="H32"/>
  <c r="H30"/>
  <c r="L30" s="1"/>
  <c r="L38" s="1"/>
  <c r="L46" s="1"/>
  <c r="H28"/>
  <c r="H38"/>
  <c r="H46" s="1"/>
  <c r="N46" s="1"/>
  <c r="D42"/>
  <c r="F42"/>
  <c r="D34"/>
  <c r="F34"/>
  <c r="D32"/>
  <c r="F32"/>
  <c r="D28"/>
  <c r="F28"/>
  <c r="D26"/>
  <c r="F26"/>
  <c r="D15"/>
  <c r="F15"/>
  <c r="H15"/>
  <c r="L15"/>
  <c r="J38"/>
  <c r="J46"/>
  <c r="L26"/>
  <c r="L28"/>
  <c r="L32"/>
  <c r="L42"/>
  <c r="N42"/>
  <c r="N32"/>
  <c r="N30"/>
  <c r="N28"/>
  <c r="N15"/>
  <c r="J46" i="4"/>
  <c r="L28" i="2"/>
  <c r="L28" i="4"/>
  <c r="H38"/>
  <c r="H46"/>
  <c r="N46"/>
  <c r="L32"/>
  <c r="N28" i="1"/>
  <c r="F38" i="4"/>
  <c r="D38" i="5"/>
  <c r="D46"/>
  <c r="F46" s="1"/>
  <c r="N34" i="2"/>
  <c r="N28" i="4"/>
  <c r="L26" i="2"/>
  <c r="L38" s="1"/>
  <c r="L46" s="1"/>
  <c r="L34" i="5"/>
  <c r="L38" i="4"/>
  <c r="N32"/>
  <c r="N30"/>
  <c r="H38" i="2"/>
  <c r="H46"/>
  <c r="N46" s="1"/>
  <c r="N38" i="4"/>
  <c r="F46"/>
  <c r="L46"/>
  <c r="N38" i="2"/>
  <c r="L15" i="4"/>
  <c r="N15" i="2"/>
  <c r="D38" i="3"/>
  <c r="F38" s="1"/>
  <c r="D46"/>
  <c r="F46" s="1"/>
  <c r="N38"/>
  <c r="N28" i="5"/>
  <c r="F38"/>
  <c r="N32" i="1"/>
  <c r="N26"/>
  <c r="H38" i="5"/>
  <c r="D38" i="1"/>
  <c r="L15" i="5"/>
  <c r="D38" i="2"/>
  <c r="D46" s="1"/>
  <c r="F46" s="1"/>
  <c r="L30" i="1"/>
  <c r="H38"/>
  <c r="N34" i="3"/>
  <c r="N34" i="1"/>
  <c r="N32" i="2"/>
  <c r="N42" i="5"/>
  <c r="L30"/>
  <c r="L38"/>
  <c r="L46" s="1"/>
  <c r="F38" i="2"/>
  <c r="N38" i="5"/>
  <c r="H46"/>
  <c r="N46" s="1"/>
  <c r="H46" i="1"/>
  <c r="N46" s="1"/>
  <c r="N38"/>
  <c r="D46"/>
  <c r="F46"/>
  <c r="F38"/>
  <c r="N42" l="1"/>
</calcChain>
</file>

<file path=xl/sharedStrings.xml><?xml version="1.0" encoding="utf-8"?>
<sst xmlns="http://schemas.openxmlformats.org/spreadsheetml/2006/main" count="360" uniqueCount="32">
  <si>
    <t xml:space="preserve"> </t>
  </si>
  <si>
    <t>VARIANCE</t>
  </si>
  <si>
    <t>QUARTERLY</t>
  </si>
  <si>
    <t>FAVORABLE</t>
  </si>
  <si>
    <t>BUDGET</t>
  </si>
  <si>
    <t>ACTUAL</t>
  </si>
  <si>
    <t>(UNFAVORABLE)</t>
  </si>
  <si>
    <t>TOTAL FUNDING SOURCES</t>
  </si>
  <si>
    <t>TOTAL MEDICAL CLAIMS</t>
  </si>
  <si>
    <t>TOTAL DENTAL CLAIMS</t>
  </si>
  <si>
    <t>TOTAL PRESCRIPTION DRUG CLAIMS</t>
  </si>
  <si>
    <t>TOTAL ADMINISTRATIVE COSTS</t>
  </si>
  <si>
    <t>TOTAL STOP LOSS PREMIUM COSTS</t>
  </si>
  <si>
    <t xml:space="preserve">GROSS TOTAL COSTS </t>
  </si>
  <si>
    <t>NET TOTAL COSTS</t>
  </si>
  <si>
    <t>YEAR-TO-DATE BUDGET/ACTUAL COMPARISON SUMMARY</t>
  </si>
  <si>
    <t>CITY OF PEORIA - HEALTH INSURANCE PLAN</t>
  </si>
  <si>
    <t xml:space="preserve">                        OF PLAN FUNDING SOURCES AND TOTAL PLAN COSTS</t>
  </si>
  <si>
    <t>LESS:  REFUNDS &amp; REIMBURSEMENTS</t>
  </si>
  <si>
    <t>TO-DATE</t>
  </si>
  <si>
    <t>YEAR-</t>
  </si>
  <si>
    <t>% OF</t>
  </si>
  <si>
    <t>HEALTH PLAN</t>
  </si>
  <si>
    <t>FUNDING SOURCES</t>
  </si>
  <si>
    <t xml:space="preserve">BENEFIT COSTS </t>
  </si>
  <si>
    <t>2009</t>
  </si>
  <si>
    <t>For the Twelve Months Ending December 31, 2009</t>
  </si>
  <si>
    <t>For the Three Months Ending March 31, 2011</t>
  </si>
  <si>
    <t>2011</t>
  </si>
  <si>
    <t>For the Six Months Ending June 30, 2011</t>
  </si>
  <si>
    <t>For the Nine Months Ending September 30, 2011</t>
  </si>
  <si>
    <t>For the Twelve Months Ending December 31, 2011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</si>
</sst>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7">
    <font>
      <sz val="12"/>
      <name val="SWISS"/>
    </font>
    <font>
      <sz val="18"/>
      <color indexed="8"/>
      <name val="SWISS"/>
    </font>
    <font>
      <b/>
      <sz val="12"/>
      <color indexed="8"/>
      <name val="SWISS"/>
    </font>
    <font>
      <i/>
      <sz val="12"/>
      <color indexed="8"/>
      <name val="SWISS"/>
    </font>
    <font>
      <b/>
      <i/>
      <sz val="12"/>
      <color indexed="8"/>
      <name val="SWISS"/>
    </font>
    <font>
      <b/>
      <sz val="14"/>
      <color indexed="8"/>
      <name val="SWISS"/>
    </font>
    <font>
      <b/>
      <sz val="14"/>
      <name val="SWISS"/>
    </font>
    <font>
      <b/>
      <sz val="16"/>
      <name val="SWISS"/>
    </font>
    <font>
      <b/>
      <sz val="16"/>
      <color indexed="8"/>
      <name val="SWISS"/>
    </font>
    <font>
      <sz val="14"/>
      <name val="SWISS"/>
    </font>
    <font>
      <sz val="14"/>
      <color indexed="8"/>
      <name val="SWISS"/>
    </font>
    <font>
      <b/>
      <sz val="14"/>
      <color indexed="18"/>
      <name val="SWISS"/>
    </font>
    <font>
      <sz val="14"/>
      <color indexed="18"/>
      <name val="SWISS"/>
    </font>
    <font>
      <i/>
      <sz val="14"/>
      <color indexed="8"/>
      <name val="SWISS"/>
    </font>
    <font>
      <b/>
      <sz val="13"/>
      <color indexed="8"/>
      <name val="SWISS"/>
    </font>
    <font>
      <b/>
      <i/>
      <sz val="13"/>
      <color indexed="8"/>
      <name val="SWISS"/>
    </font>
    <font>
      <i/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gray0625">
        <bgColor indexed="9"/>
      </patternFill>
    </fill>
  </fills>
  <borders count="12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39" fontId="0" fillId="2" borderId="0"/>
  </cellStyleXfs>
  <cellXfs count="76">
    <xf numFmtId="39" fontId="0" fillId="2" borderId="0" xfId="0" applyNumberFormat="1"/>
    <xf numFmtId="7" fontId="0" fillId="2" borderId="0" xfId="0" applyNumberFormat="1"/>
    <xf numFmtId="39" fontId="1" fillId="2" borderId="0" xfId="0" applyNumberFormat="1" applyFont="1"/>
    <xf numFmtId="39" fontId="2" fillId="2" borderId="0" xfId="0" applyNumberFormat="1" applyFont="1"/>
    <xf numFmtId="39" fontId="0" fillId="2" borderId="1" xfId="0" applyNumberFormat="1" applyBorder="1"/>
    <xf numFmtId="39" fontId="0" fillId="2" borderId="2" xfId="0" applyNumberFormat="1" applyBorder="1"/>
    <xf numFmtId="39" fontId="0" fillId="2" borderId="3" xfId="0" applyNumberFormat="1" applyBorder="1"/>
    <xf numFmtId="39" fontId="3" fillId="2" borderId="3" xfId="0" applyNumberFormat="1" applyFont="1" applyBorder="1"/>
    <xf numFmtId="7" fontId="0" fillId="2" borderId="4" xfId="0" applyNumberFormat="1" applyBorder="1"/>
    <xf numFmtId="39" fontId="2" fillId="2" borderId="3" xfId="0" applyNumberFormat="1" applyFont="1" applyBorder="1"/>
    <xf numFmtId="39" fontId="2" fillId="2" borderId="2" xfId="0" applyNumberFormat="1" applyFont="1" applyBorder="1"/>
    <xf numFmtId="39" fontId="0" fillId="2" borderId="5" xfId="0" applyNumberFormat="1" applyBorder="1"/>
    <xf numFmtId="39" fontId="2" fillId="2" borderId="6" xfId="0" applyNumberFormat="1" applyFont="1" applyBorder="1"/>
    <xf numFmtId="39" fontId="3" fillId="2" borderId="3" xfId="0" applyNumberFormat="1" applyFont="1" applyBorder="1" applyAlignment="1">
      <alignment horizontal="center"/>
    </xf>
    <xf numFmtId="39" fontId="0" fillId="2" borderId="0" xfId="0" applyNumberFormat="1" applyAlignment="1">
      <alignment vertical="center"/>
    </xf>
    <xf numFmtId="39" fontId="6" fillId="2" borderId="0" xfId="0" applyNumberFormat="1" applyFont="1"/>
    <xf numFmtId="39" fontId="6" fillId="2" borderId="0" xfId="0" applyNumberFormat="1" applyFont="1" applyAlignment="1">
      <alignment horizontal="centerContinuous"/>
    </xf>
    <xf numFmtId="39" fontId="5" fillId="2" borderId="0" xfId="0" applyNumberFormat="1" applyFont="1" applyAlignment="1">
      <alignment horizontal="centerContinuous"/>
    </xf>
    <xf numFmtId="39" fontId="0" fillId="2" borderId="0" xfId="0" applyNumberFormat="1" applyAlignment="1">
      <alignment horizontal="centerContinuous"/>
    </xf>
    <xf numFmtId="39" fontId="4" fillId="3" borderId="3" xfId="0" applyNumberFormat="1" applyFont="1" applyFill="1" applyBorder="1" applyAlignment="1">
      <alignment horizontal="center"/>
    </xf>
    <xf numFmtId="39" fontId="4" fillId="3" borderId="3" xfId="0" applyNumberFormat="1" applyFont="1" applyFill="1" applyBorder="1" applyAlignment="1">
      <alignment horizontal="center" vertical="center"/>
    </xf>
    <xf numFmtId="39" fontId="0" fillId="2" borderId="0" xfId="0" applyNumberFormat="1" applyAlignment="1">
      <alignment horizontal="center"/>
    </xf>
    <xf numFmtId="39" fontId="0" fillId="2" borderId="7" xfId="0" applyNumberFormat="1" applyBorder="1" applyAlignment="1">
      <alignment horizontal="center"/>
    </xf>
    <xf numFmtId="39" fontId="0" fillId="2" borderId="8" xfId="0" applyNumberFormat="1" applyBorder="1" applyAlignment="1">
      <alignment horizontal="center"/>
    </xf>
    <xf numFmtId="10" fontId="0" fillId="2" borderId="8" xfId="0" applyNumberFormat="1" applyBorder="1" applyAlignment="1">
      <alignment horizontal="center"/>
    </xf>
    <xf numFmtId="39" fontId="0" fillId="2" borderId="9" xfId="0" applyNumberFormat="1" applyBorder="1" applyAlignment="1">
      <alignment horizontal="center"/>
    </xf>
    <xf numFmtId="39" fontId="2" fillId="2" borderId="0" xfId="0" applyNumberFormat="1" applyFont="1" applyAlignment="1">
      <alignment horizontal="center"/>
    </xf>
    <xf numFmtId="39" fontId="2" fillId="3" borderId="1" xfId="0" applyNumberFormat="1" applyFont="1" applyFill="1" applyBorder="1" applyAlignment="1">
      <alignment vertical="center"/>
    </xf>
    <xf numFmtId="39" fontId="2" fillId="3" borderId="2" xfId="0" quotePrefix="1" applyNumberFormat="1" applyFont="1" applyFill="1" applyBorder="1" applyAlignment="1">
      <alignment horizontal="center" vertical="center"/>
    </xf>
    <xf numFmtId="39" fontId="2" fillId="3" borderId="2" xfId="0" applyNumberFormat="1" applyFont="1" applyFill="1" applyBorder="1" applyAlignment="1">
      <alignment horizontal="center" vertical="center"/>
    </xf>
    <xf numFmtId="39" fontId="2" fillId="3" borderId="3" xfId="0" applyNumberFormat="1" applyFont="1" applyFill="1" applyBorder="1" applyAlignment="1">
      <alignment horizontal="center" vertical="center"/>
    </xf>
    <xf numFmtId="39" fontId="2" fillId="3" borderId="0" xfId="0" applyNumberFormat="1" applyFont="1" applyFill="1" applyAlignment="1">
      <alignment horizontal="center" vertical="center"/>
    </xf>
    <xf numFmtId="39" fontId="2" fillId="3" borderId="8" xfId="0" applyNumberFormat="1" applyFont="1" applyFill="1" applyBorder="1" applyAlignment="1">
      <alignment horizontal="center" vertical="center"/>
    </xf>
    <xf numFmtId="39" fontId="2" fillId="3" borderId="3" xfId="0" applyNumberFormat="1" applyFont="1" applyFill="1" applyBorder="1" applyAlignment="1">
      <alignment vertical="center"/>
    </xf>
    <xf numFmtId="39" fontId="2" fillId="3" borderId="0" xfId="0" quotePrefix="1" applyNumberFormat="1" applyFont="1" applyFill="1" applyBorder="1" applyAlignment="1">
      <alignment horizontal="center" vertical="center"/>
    </xf>
    <xf numFmtId="39" fontId="2" fillId="3" borderId="0" xfId="0" applyNumberFormat="1" applyFont="1" applyFill="1" applyBorder="1" applyAlignment="1">
      <alignment horizontal="center" vertical="center"/>
    </xf>
    <xf numFmtId="39" fontId="2" fillId="3" borderId="7" xfId="0" applyNumberFormat="1" applyFont="1" applyFill="1" applyBorder="1" applyAlignment="1">
      <alignment horizontal="center" vertical="center"/>
    </xf>
    <xf numFmtId="39" fontId="7" fillId="2" borderId="0" xfId="0" applyNumberFormat="1" applyFont="1" applyAlignment="1">
      <alignment horizontal="centerContinuous"/>
    </xf>
    <xf numFmtId="39" fontId="8" fillId="2" borderId="0" xfId="0" applyNumberFormat="1" applyFont="1" applyAlignment="1">
      <alignment horizontal="centerContinuous"/>
    </xf>
    <xf numFmtId="39" fontId="7" fillId="2" borderId="0" xfId="0" applyNumberFormat="1" applyFont="1"/>
    <xf numFmtId="39" fontId="9" fillId="2" borderId="0" xfId="0" applyNumberFormat="1" applyFont="1" applyAlignment="1">
      <alignment horizontal="centerContinuous"/>
    </xf>
    <xf numFmtId="39" fontId="9" fillId="2" borderId="0" xfId="0" applyNumberFormat="1" applyFont="1"/>
    <xf numFmtId="39" fontId="2" fillId="2" borderId="0" xfId="0" applyNumberFormat="1" applyFont="1" applyBorder="1"/>
    <xf numFmtId="7" fontId="5" fillId="3" borderId="0" xfId="0" applyNumberFormat="1" applyFont="1" applyFill="1"/>
    <xf numFmtId="7" fontId="5" fillId="3" borderId="0" xfId="0" applyNumberFormat="1" applyFont="1" applyFill="1" applyAlignment="1">
      <alignment vertical="center"/>
    </xf>
    <xf numFmtId="10" fontId="5" fillId="3" borderId="8" xfId="0" applyNumberFormat="1" applyFont="1" applyFill="1" applyBorder="1" applyAlignment="1">
      <alignment horizontal="center"/>
    </xf>
    <xf numFmtId="7" fontId="9" fillId="2" borderId="0" xfId="0" applyNumberFormat="1" applyFont="1"/>
    <xf numFmtId="10" fontId="10" fillId="2" borderId="8" xfId="0" applyNumberFormat="1" applyFont="1" applyBorder="1" applyAlignment="1">
      <alignment horizontal="center"/>
    </xf>
    <xf numFmtId="39" fontId="9" fillId="2" borderId="8" xfId="0" applyNumberFormat="1" applyFont="1" applyBorder="1" applyAlignment="1">
      <alignment horizontal="center"/>
    </xf>
    <xf numFmtId="39" fontId="9" fillId="2" borderId="10" xfId="0" applyNumberFormat="1" applyFont="1" applyBorder="1"/>
    <xf numFmtId="10" fontId="5" fillId="3" borderId="8" xfId="0" applyNumberFormat="1" applyFont="1" applyFill="1" applyBorder="1" applyAlignment="1">
      <alignment horizontal="center" vertical="center"/>
    </xf>
    <xf numFmtId="39" fontId="9" fillId="2" borderId="11" xfId="0" applyNumberFormat="1" applyFont="1" applyBorder="1"/>
    <xf numFmtId="7" fontId="12" fillId="2" borderId="0" xfId="0" applyNumberFormat="1" applyFont="1"/>
    <xf numFmtId="39" fontId="12" fillId="2" borderId="0" xfId="0" applyNumberFormat="1" applyFont="1"/>
    <xf numFmtId="39" fontId="12" fillId="2" borderId="10" xfId="0" applyNumberFormat="1" applyFont="1" applyBorder="1"/>
    <xf numFmtId="39" fontId="0" fillId="2" borderId="0" xfId="0" applyNumberFormat="1" applyBorder="1"/>
    <xf numFmtId="7" fontId="0" fillId="2" borderId="0" xfId="0" applyNumberFormat="1" applyBorder="1"/>
    <xf numFmtId="39" fontId="9" fillId="2" borderId="0" xfId="0" applyNumberFormat="1" applyFont="1" applyBorder="1"/>
    <xf numFmtId="44" fontId="11" fillId="3" borderId="0" xfId="0" applyNumberFormat="1" applyFont="1" applyFill="1"/>
    <xf numFmtId="44" fontId="5" fillId="3" borderId="0" xfId="0" applyNumberFormat="1" applyFont="1" applyFill="1" applyAlignment="1">
      <alignment vertical="center"/>
    </xf>
    <xf numFmtId="44" fontId="5" fillId="3" borderId="0" xfId="0" applyNumberFormat="1" applyFont="1" applyFill="1"/>
    <xf numFmtId="44" fontId="12" fillId="2" borderId="0" xfId="0" applyNumberFormat="1" applyFont="1"/>
    <xf numFmtId="44" fontId="9" fillId="2" borderId="0" xfId="0" applyNumberFormat="1" applyFont="1"/>
    <xf numFmtId="44" fontId="5" fillId="3" borderId="6" xfId="0" applyNumberFormat="1" applyFont="1" applyFill="1" applyBorder="1" applyAlignment="1">
      <alignment vertical="center"/>
    </xf>
    <xf numFmtId="44" fontId="5" fillId="3" borderId="0" xfId="0" applyNumberFormat="1" applyFont="1" applyFill="1" applyBorder="1" applyAlignment="1">
      <alignment vertical="center"/>
    </xf>
    <xf numFmtId="39" fontId="12" fillId="2" borderId="11" xfId="0" applyNumberFormat="1" applyFont="1" applyBorder="1"/>
    <xf numFmtId="39" fontId="9" fillId="2" borderId="1" xfId="0" applyNumberFormat="1" applyFont="1" applyBorder="1"/>
    <xf numFmtId="39" fontId="9" fillId="2" borderId="3" xfId="0" applyNumberFormat="1" applyFont="1" applyBorder="1"/>
    <xf numFmtId="39" fontId="13" fillId="2" borderId="3" xfId="0" applyNumberFormat="1" applyFont="1" applyBorder="1"/>
    <xf numFmtId="39" fontId="14" fillId="3" borderId="1" xfId="0" applyNumberFormat="1" applyFont="1" applyFill="1" applyBorder="1" applyAlignment="1">
      <alignment vertical="center"/>
    </xf>
    <xf numFmtId="39" fontId="14" fillId="3" borderId="3" xfId="0" applyNumberFormat="1" applyFont="1" applyFill="1" applyBorder="1" applyAlignment="1">
      <alignment vertical="center"/>
    </xf>
    <xf numFmtId="39" fontId="14" fillId="3" borderId="3" xfId="0" applyNumberFormat="1" applyFont="1" applyFill="1" applyBorder="1" applyAlignment="1">
      <alignment horizontal="center" vertical="center"/>
    </xf>
    <xf numFmtId="39" fontId="15" fillId="3" borderId="3" xfId="0" applyNumberFormat="1" applyFont="1" applyFill="1" applyBorder="1" applyAlignment="1">
      <alignment horizontal="center"/>
    </xf>
    <xf numFmtId="39" fontId="16" fillId="2" borderId="3" xfId="0" applyNumberFormat="1" applyFont="1" applyBorder="1" applyAlignment="1">
      <alignment horizontal="center"/>
    </xf>
    <xf numFmtId="39" fontId="16" fillId="2" borderId="3" xfId="0" applyNumberFormat="1" applyFont="1" applyBorder="1"/>
    <xf numFmtId="39" fontId="15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opLeftCell="A25" zoomScale="75" workbookViewId="0">
      <selection activeCell="B15" sqref="B15"/>
    </sheetView>
  </sheetViews>
  <sheetFormatPr defaultColWidth="10.21875" defaultRowHeight="15"/>
  <cols>
    <col min="1" max="1" width="45.6640625" customWidth="1"/>
    <col min="2" max="2" width="16.6640625" customWidth="1"/>
    <col min="3" max="3" width="3.6640625" customWidth="1"/>
    <col min="4" max="4" width="16.6640625" customWidth="1"/>
    <col min="5" max="5" width="3.6640625" customWidth="1"/>
    <col min="6" max="6" width="16.6640625" customWidth="1"/>
    <col min="7" max="7" width="3.6640625" customWidth="1"/>
    <col min="8" max="8" width="16.6640625" customWidth="1"/>
    <col min="9" max="9" width="3.6640625" customWidth="1"/>
    <col min="10" max="10" width="16.6640625" customWidth="1"/>
    <col min="11" max="11" width="3.6640625" customWidth="1"/>
    <col min="12" max="12" width="16.664062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">
      <c r="A6" s="16" t="s">
        <v>27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28</v>
      </c>
      <c r="I8" s="28"/>
      <c r="J8" s="28" t="s">
        <v>28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28</v>
      </c>
      <c r="C9" s="34"/>
      <c r="D9" s="34" t="s">
        <v>28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8.75" thickBot="1">
      <c r="A15" s="19" t="s">
        <v>7</v>
      </c>
      <c r="B15" s="58">
        <v>3921792</v>
      </c>
      <c r="C15" s="58"/>
      <c r="D15" s="58">
        <v>3926265.35</v>
      </c>
      <c r="E15" s="58"/>
      <c r="F15" s="59">
        <f>D15-B15</f>
        <v>4473.3500000000931</v>
      </c>
      <c r="G15" s="59"/>
      <c r="H15" s="60">
        <f>B15</f>
        <v>3921792</v>
      </c>
      <c r="I15" s="60"/>
      <c r="J15" s="60">
        <f>D15</f>
        <v>3926265.35</v>
      </c>
      <c r="K15" s="60"/>
      <c r="L15" s="59">
        <f>J15-H15</f>
        <v>4473.3500000000931</v>
      </c>
      <c r="M15" s="44"/>
      <c r="N15" s="45">
        <f>J15/H15</f>
        <v>1.0011406392791866</v>
      </c>
    </row>
    <row r="16" spans="1:14" ht="15" customHeight="1" thickTop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2455865.25</v>
      </c>
      <c r="C26" s="61"/>
      <c r="D26" s="61">
        <v>2213862.84</v>
      </c>
      <c r="E26" s="61"/>
      <c r="F26" s="62">
        <f>B26-D26</f>
        <v>242002.41000000015</v>
      </c>
      <c r="G26" s="62"/>
      <c r="H26" s="62">
        <f>B26</f>
        <v>2455865.25</v>
      </c>
      <c r="I26" s="62"/>
      <c r="J26" s="62">
        <f>D26</f>
        <v>2213862.84</v>
      </c>
      <c r="K26" s="62"/>
      <c r="L26" s="62">
        <f>H26-J26</f>
        <v>242002.41000000015</v>
      </c>
      <c r="M26" s="46"/>
      <c r="N26" s="47">
        <f>J26/H26</f>
        <v>0.90145941028319854</v>
      </c>
    </row>
    <row r="27" spans="1:14" s="41" customFormat="1" ht="18.75" customHeight="1">
      <c r="A27" s="7"/>
      <c r="B27" s="52"/>
      <c r="C27" s="52"/>
      <c r="D27" s="52"/>
      <c r="E27" s="52"/>
      <c r="F27" s="46" t="s">
        <v>0</v>
      </c>
      <c r="G27" s="46"/>
      <c r="H27" s="46"/>
      <c r="I27" s="46"/>
      <c r="J27" s="46"/>
      <c r="K27" s="46"/>
      <c r="L27" s="46"/>
      <c r="M27" s="46"/>
      <c r="N27" s="47"/>
    </row>
    <row r="28" spans="1:14" s="41" customFormat="1" ht="18">
      <c r="A28" s="13" t="s">
        <v>9</v>
      </c>
      <c r="B28" s="53">
        <v>234759.5</v>
      </c>
      <c r="C28" s="53"/>
      <c r="D28" s="53">
        <v>222820.18</v>
      </c>
      <c r="E28" s="53"/>
      <c r="F28" s="41">
        <f>B28-D28</f>
        <v>11939.320000000007</v>
      </c>
      <c r="H28" s="41">
        <f>B28</f>
        <v>234759.5</v>
      </c>
      <c r="J28" s="41">
        <f>D28</f>
        <v>222820.18</v>
      </c>
      <c r="L28" s="41">
        <f>H28-J28</f>
        <v>11939.320000000007</v>
      </c>
      <c r="N28" s="47">
        <f>J28/H28</f>
        <v>0.9491423350279754</v>
      </c>
    </row>
    <row r="29" spans="1:14" s="41" customFormat="1" ht="18.75" customHeight="1">
      <c r="A29" s="7"/>
      <c r="B29" s="53"/>
      <c r="C29" s="53"/>
      <c r="D29" s="53"/>
      <c r="E29" s="53"/>
      <c r="N29" s="47"/>
    </row>
    <row r="30" spans="1:14" s="41" customFormat="1" ht="18">
      <c r="A30" s="13" t="s">
        <v>10</v>
      </c>
      <c r="B30" s="53">
        <v>929237.5</v>
      </c>
      <c r="C30" s="53"/>
      <c r="D30" s="53">
        <v>815091.84</v>
      </c>
      <c r="E30" s="53"/>
      <c r="F30" s="41">
        <f>B30-D30</f>
        <v>114145.66000000003</v>
      </c>
      <c r="H30" s="41">
        <f>B30</f>
        <v>929237.5</v>
      </c>
      <c r="J30" s="41">
        <f>D30</f>
        <v>815091.84</v>
      </c>
      <c r="L30" s="41">
        <f>H30-J30</f>
        <v>114145.66000000003</v>
      </c>
      <c r="N30" s="47">
        <f>J30/H30</f>
        <v>0.87716201724532206</v>
      </c>
    </row>
    <row r="31" spans="1:14" s="41" customFormat="1" ht="18">
      <c r="A31" s="7"/>
      <c r="B31" s="53"/>
      <c r="C31" s="53"/>
      <c r="D31" s="53"/>
      <c r="E31" s="53"/>
      <c r="N31" s="47"/>
    </row>
    <row r="32" spans="1:14" s="41" customFormat="1" ht="18">
      <c r="A32" s="13" t="s">
        <v>11</v>
      </c>
      <c r="B32" s="53">
        <v>142444.75</v>
      </c>
      <c r="C32" s="53"/>
      <c r="D32" s="53">
        <v>117285.5</v>
      </c>
      <c r="E32" s="53"/>
      <c r="F32" s="41">
        <f>B32-D32</f>
        <v>25159.25</v>
      </c>
      <c r="H32" s="41">
        <f>B32</f>
        <v>142444.75</v>
      </c>
      <c r="J32" s="41">
        <f>D32</f>
        <v>117285.5</v>
      </c>
      <c r="L32" s="41">
        <f>H32-J32</f>
        <v>25159.25</v>
      </c>
      <c r="N32" s="47">
        <f>J32/H32</f>
        <v>0.82337537887496726</v>
      </c>
    </row>
    <row r="33" spans="1:14" s="41" customFormat="1" ht="18">
      <c r="A33" s="7"/>
      <c r="B33" s="53"/>
      <c r="C33" s="53"/>
      <c r="D33" s="53"/>
      <c r="E33" s="53"/>
      <c r="N33" s="47"/>
    </row>
    <row r="34" spans="1:14" s="41" customFormat="1" ht="18">
      <c r="A34" s="13" t="s">
        <v>12</v>
      </c>
      <c r="B34" s="53">
        <v>207485</v>
      </c>
      <c r="C34" s="53"/>
      <c r="D34" s="53">
        <v>162374.94</v>
      </c>
      <c r="E34" s="53"/>
      <c r="F34" s="41">
        <f>B34-D34</f>
        <v>45110.06</v>
      </c>
      <c r="H34" s="41">
        <f>B34</f>
        <v>207485</v>
      </c>
      <c r="J34" s="41">
        <f>D34</f>
        <v>162374.94</v>
      </c>
      <c r="L34" s="41">
        <f>H34-J34</f>
        <v>45110.06</v>
      </c>
      <c r="N34" s="47">
        <f>J34/H34</f>
        <v>0.78258640383642197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3969792</v>
      </c>
      <c r="C38" s="60"/>
      <c r="D38" s="60">
        <f>SUM(D26:D34)</f>
        <v>3531435.3</v>
      </c>
      <c r="E38" s="60"/>
      <c r="F38" s="60">
        <f>B38-D38</f>
        <v>438356.70000000019</v>
      </c>
      <c r="G38" s="60"/>
      <c r="H38" s="60">
        <f>SUM(H26:H34)</f>
        <v>3969792</v>
      </c>
      <c r="I38" s="60"/>
      <c r="J38" s="60">
        <f>SUM(J26:J34)</f>
        <v>3531435.3</v>
      </c>
      <c r="K38" s="60"/>
      <c r="L38" s="60">
        <f>SUM(L26:L34)</f>
        <v>438356.70000000019</v>
      </c>
      <c r="M38" s="43"/>
      <c r="N38" s="45">
        <f>J38/H38</f>
        <v>0.8895769098229831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54"/>
      <c r="D42" s="54">
        <v>8606.0499999999993</v>
      </c>
      <c r="E42" s="54"/>
      <c r="F42" s="49">
        <f>B42-D42</f>
        <v>-56606.05</v>
      </c>
      <c r="G42" s="49"/>
      <c r="H42" s="49">
        <f>B42</f>
        <v>-48000</v>
      </c>
      <c r="I42" s="49"/>
      <c r="J42" s="49">
        <f>D42</f>
        <v>8606.0499999999993</v>
      </c>
      <c r="K42" s="49"/>
      <c r="L42" s="49">
        <f>H42-J42</f>
        <v>-56606.05</v>
      </c>
      <c r="M42" s="57"/>
      <c r="N42" s="47">
        <f>J42/H42</f>
        <v>-0.17929270833333333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3921792</v>
      </c>
      <c r="C46" s="59"/>
      <c r="D46" s="59">
        <f>D38+D42</f>
        <v>3540041.3499999996</v>
      </c>
      <c r="E46" s="59"/>
      <c r="F46" s="59">
        <f>B46-D46</f>
        <v>381750.65000000037</v>
      </c>
      <c r="G46" s="59"/>
      <c r="H46" s="59">
        <f>H38+H42</f>
        <v>3921792</v>
      </c>
      <c r="I46" s="59"/>
      <c r="J46" s="59">
        <f>J38+J42</f>
        <v>3540041.3499999996</v>
      </c>
      <c r="K46" s="59"/>
      <c r="L46" s="59">
        <f>L38+L42</f>
        <v>381750.6500000002</v>
      </c>
      <c r="M46" s="44"/>
      <c r="N46" s="50">
        <f>J46/H46</f>
        <v>0.90265912878602428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3"/>
    </row>
    <row r="49" spans="1:14" ht="15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5" bottom="0" header="0.25" footer="0"/>
  <pageSetup scale="61" orientation="landscape" horizontalDpi="300" verticalDpi="300" r:id="rId1"/>
  <headerFooter alignWithMargins="0">
    <oddHeader>&amp;R&amp;"SWISS,Bold Italic"&amp;16 1st Qtr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zoomScale="75" workbookViewId="0">
      <selection activeCell="J31" sqref="J31"/>
    </sheetView>
  </sheetViews>
  <sheetFormatPr defaultColWidth="10.21875" defaultRowHeight="15"/>
  <cols>
    <col min="1" max="1" width="44.77734375" customWidth="1"/>
    <col min="2" max="2" width="16.6640625" customWidth="1"/>
    <col min="3" max="3" width="3.6640625" customWidth="1"/>
    <col min="4" max="4" width="16.6640625" customWidth="1"/>
    <col min="5" max="5" width="3.6640625" customWidth="1"/>
    <col min="6" max="6" width="16.6640625" customWidth="1"/>
    <col min="7" max="7" width="3.6640625" customWidth="1"/>
    <col min="8" max="8" width="16.6640625" customWidth="1"/>
    <col min="9" max="9" width="3.6640625" customWidth="1"/>
    <col min="10" max="10" width="16.6640625" customWidth="1"/>
    <col min="11" max="11" width="3.6640625" customWidth="1"/>
    <col min="12" max="12" width="16.6640625" customWidth="1"/>
    <col min="13" max="13" width="3.6640625" customWidth="1"/>
    <col min="14" max="14" width="15.7773437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">
      <c r="A6" s="16" t="s">
        <v>29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20.2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28</v>
      </c>
      <c r="I8" s="28"/>
      <c r="J8" s="28" t="s">
        <v>28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28</v>
      </c>
      <c r="C9" s="34"/>
      <c r="D9" s="34" t="s">
        <v>28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8" customHeight="1" thickTop="1">
      <c r="A12" s="6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8" customHeight="1">
      <c r="A13" s="67"/>
      <c r="N13" s="23"/>
    </row>
    <row r="14" spans="1:14" ht="18" customHeight="1">
      <c r="A14" s="68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20.100000000000001" customHeight="1" thickBot="1">
      <c r="A15" s="72" t="s">
        <v>7</v>
      </c>
      <c r="B15" s="58">
        <v>3921792</v>
      </c>
      <c r="C15" s="58"/>
      <c r="D15" s="60">
        <f>J15-'1st'!J15</f>
        <v>3820082.5799999996</v>
      </c>
      <c r="E15" s="60"/>
      <c r="F15" s="59">
        <f>D15-B15</f>
        <v>-101709.42000000039</v>
      </c>
      <c r="G15" s="59"/>
      <c r="H15" s="60">
        <f>'1st'!B15+'2nd'!B15</f>
        <v>7843584</v>
      </c>
      <c r="I15" s="60"/>
      <c r="J15" s="58">
        <v>7746347.9299999997</v>
      </c>
      <c r="K15" s="58"/>
      <c r="L15" s="59">
        <f>J15-H15</f>
        <v>-97236.070000000298</v>
      </c>
      <c r="M15" s="44"/>
      <c r="N15" s="45">
        <f>J15/H15</f>
        <v>0.98760310720201372</v>
      </c>
    </row>
    <row r="16" spans="1:14" ht="18" customHeight="1" thickTop="1">
      <c r="A16" s="6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8" customHeight="1">
      <c r="A17" s="67"/>
      <c r="N17" s="23"/>
    </row>
    <row r="18" spans="1:14" ht="18" customHeight="1" thickBot="1">
      <c r="A18" s="67"/>
      <c r="N18" s="23"/>
    </row>
    <row r="19" spans="1:14" s="14" customFormat="1" ht="15.75" customHeight="1" thickTop="1">
      <c r="A19" s="69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 customHeight="1">
      <c r="A20" s="70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 customHeight="1">
      <c r="A21" s="71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5.75" customHeight="1" thickBot="1">
      <c r="A22" s="71" t="s">
        <v>23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8" customHeight="1" thickTop="1">
      <c r="A23" s="66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8" customHeight="1">
      <c r="A24" s="67"/>
      <c r="N24" s="23"/>
    </row>
    <row r="25" spans="1:14" ht="18" customHeight="1">
      <c r="A25" s="67"/>
      <c r="N25" s="23"/>
    </row>
    <row r="26" spans="1:14" s="41" customFormat="1" ht="20.100000000000001" customHeight="1">
      <c r="A26" s="73" t="s">
        <v>8</v>
      </c>
      <c r="B26" s="61">
        <v>2455865.25</v>
      </c>
      <c r="C26" s="61"/>
      <c r="D26" s="62">
        <f>J26-'1st'!J26</f>
        <v>2024456.5700000003</v>
      </c>
      <c r="E26" s="62"/>
      <c r="F26" s="62">
        <f>B26-D26</f>
        <v>431408.6799999997</v>
      </c>
      <c r="G26" s="62"/>
      <c r="H26" s="62">
        <f>'1st'!B26+'2nd'!B26</f>
        <v>4911730.5</v>
      </c>
      <c r="I26" s="62"/>
      <c r="J26" s="61">
        <v>4238319.41</v>
      </c>
      <c r="K26" s="61"/>
      <c r="L26" s="62">
        <f>H26-J26</f>
        <v>673411.08999999985</v>
      </c>
      <c r="M26" s="46"/>
      <c r="N26" s="47">
        <f>J26/H26</f>
        <v>0.86289738616562939</v>
      </c>
    </row>
    <row r="27" spans="1:14" s="41" customFormat="1" ht="20.100000000000001" customHeight="1">
      <c r="A27" s="74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20.100000000000001" customHeight="1">
      <c r="A28" s="73" t="s">
        <v>9</v>
      </c>
      <c r="B28" s="53">
        <v>234759.5</v>
      </c>
      <c r="C28" s="53"/>
      <c r="D28" s="41">
        <f>J28-'1st'!J28</f>
        <v>217391.45</v>
      </c>
      <c r="F28" s="41">
        <f>B28-D28</f>
        <v>17368.049999999988</v>
      </c>
      <c r="H28" s="41">
        <f>'1st'!B28+'2nd'!B28</f>
        <v>469519</v>
      </c>
      <c r="J28" s="53">
        <v>440211.63</v>
      </c>
      <c r="K28" s="53"/>
      <c r="L28" s="41">
        <f>H28-J28</f>
        <v>29307.369999999995</v>
      </c>
      <c r="N28" s="47">
        <f>J28/H28</f>
        <v>0.93758001273643876</v>
      </c>
    </row>
    <row r="29" spans="1:14" s="41" customFormat="1" ht="20.100000000000001" customHeight="1">
      <c r="A29" s="74"/>
      <c r="B29" s="53"/>
      <c r="C29" s="53"/>
      <c r="J29" s="53"/>
      <c r="K29" s="53"/>
      <c r="N29" s="47"/>
    </row>
    <row r="30" spans="1:14" s="41" customFormat="1" ht="20.100000000000001" customHeight="1">
      <c r="A30" s="73" t="s">
        <v>10</v>
      </c>
      <c r="B30" s="53">
        <v>929237.5</v>
      </c>
      <c r="C30" s="53"/>
      <c r="D30" s="41">
        <f>J30-'1st'!J30</f>
        <v>803708.6</v>
      </c>
      <c r="F30" s="41">
        <f>B30-D30</f>
        <v>125528.90000000002</v>
      </c>
      <c r="H30" s="41">
        <f>'1st'!B30+'2nd'!B30</f>
        <v>1858475</v>
      </c>
      <c r="J30" s="53">
        <v>1618800.44</v>
      </c>
      <c r="K30" s="53"/>
      <c r="L30" s="41">
        <f>H30-J30</f>
        <v>239674.56000000006</v>
      </c>
      <c r="N30" s="47">
        <f>J30/H30</f>
        <v>0.87103697386297907</v>
      </c>
    </row>
    <row r="31" spans="1:14" s="41" customFormat="1" ht="20.100000000000001" customHeight="1">
      <c r="A31" s="74"/>
      <c r="B31" s="53"/>
      <c r="C31" s="53"/>
      <c r="J31" s="53"/>
      <c r="K31" s="53"/>
      <c r="N31" s="47"/>
    </row>
    <row r="32" spans="1:14" s="41" customFormat="1" ht="20.100000000000001" customHeight="1">
      <c r="A32" s="73" t="s">
        <v>11</v>
      </c>
      <c r="B32" s="53">
        <v>142444.75</v>
      </c>
      <c r="C32" s="53"/>
      <c r="D32" s="41">
        <f>J32-'1st'!J32</f>
        <v>138695.25</v>
      </c>
      <c r="F32" s="41">
        <f>B32-D32</f>
        <v>3749.5</v>
      </c>
      <c r="H32" s="41">
        <f>'1st'!B32+'2nd'!B32</f>
        <v>284889.5</v>
      </c>
      <c r="J32" s="53">
        <v>255980.75</v>
      </c>
      <c r="K32" s="53"/>
      <c r="L32" s="41">
        <f>H32-J32</f>
        <v>28908.75</v>
      </c>
      <c r="N32" s="47">
        <f>J32/H32</f>
        <v>0.89852644621862165</v>
      </c>
    </row>
    <row r="33" spans="1:14" s="41" customFormat="1" ht="20.100000000000001" customHeight="1">
      <c r="A33" s="74"/>
      <c r="B33" s="53"/>
      <c r="C33" s="53"/>
      <c r="J33" s="53"/>
      <c r="K33" s="53"/>
      <c r="N33" s="47"/>
    </row>
    <row r="34" spans="1:14" s="41" customFormat="1" ht="20.100000000000001" customHeight="1">
      <c r="A34" s="73" t="s">
        <v>12</v>
      </c>
      <c r="B34" s="53">
        <v>207485</v>
      </c>
      <c r="C34" s="53"/>
      <c r="D34" s="41">
        <f>J34-'1st'!J34</f>
        <v>162057.84000000003</v>
      </c>
      <c r="F34" s="41">
        <f>B34-D34</f>
        <v>45427.159999999974</v>
      </c>
      <c r="H34" s="41">
        <f>'1st'!B34+'2nd'!B34</f>
        <v>414970</v>
      </c>
      <c r="J34" s="53">
        <v>324432.78000000003</v>
      </c>
      <c r="K34" s="53"/>
      <c r="L34" s="41">
        <f>H34-J34</f>
        <v>90537.219999999972</v>
      </c>
      <c r="N34" s="47">
        <f>J34/H34</f>
        <v>0.78182225221100332</v>
      </c>
    </row>
    <row r="35" spans="1:14" ht="18" customHeight="1">
      <c r="A35" s="74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8" customHeight="1">
      <c r="A36" s="7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8" customHeight="1">
      <c r="A37" s="7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20.100000000000001" customHeight="1">
      <c r="A38" s="72" t="s">
        <v>13</v>
      </c>
      <c r="B38" s="60">
        <f>SUM(B26:B34)</f>
        <v>3969792</v>
      </c>
      <c r="C38" s="60"/>
      <c r="D38" s="60">
        <f>SUM(D26:D34)</f>
        <v>3346309.7100000004</v>
      </c>
      <c r="E38" s="60"/>
      <c r="F38" s="60">
        <f>B38-D38</f>
        <v>623482.28999999957</v>
      </c>
      <c r="G38" s="60"/>
      <c r="H38" s="60">
        <f>SUM(H26:H34)</f>
        <v>7939584</v>
      </c>
      <c r="I38" s="60"/>
      <c r="J38" s="60">
        <f>SUM(J26:J34)</f>
        <v>6877745.0100000007</v>
      </c>
      <c r="K38" s="60"/>
      <c r="L38" s="60">
        <f>SUM(L26:L34)</f>
        <v>1061838.9899999998</v>
      </c>
      <c r="M38" s="43"/>
      <c r="N38" s="45">
        <f>J38/H38</f>
        <v>0.8662601226966048</v>
      </c>
    </row>
    <row r="39" spans="1:14" ht="18" customHeight="1">
      <c r="A39" s="74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8" customHeight="1">
      <c r="A40" s="74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8" customHeight="1">
      <c r="A41" s="74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20.100000000000001" customHeight="1">
      <c r="A42" s="73" t="s">
        <v>18</v>
      </c>
      <c r="B42" s="54">
        <v>-48000</v>
      </c>
      <c r="C42" s="65"/>
      <c r="D42" s="51">
        <f>J42-'1st'!J42</f>
        <v>-36406.29</v>
      </c>
      <c r="E42" s="65"/>
      <c r="F42" s="49">
        <f>B42-D42</f>
        <v>-11593.71</v>
      </c>
      <c r="G42" s="65"/>
      <c r="H42" s="51">
        <f>'1st'!B42+'2nd'!B42</f>
        <v>-96000</v>
      </c>
      <c r="I42" s="65"/>
      <c r="J42" s="54">
        <v>-27800.240000000002</v>
      </c>
      <c r="K42" s="54"/>
      <c r="L42" s="49">
        <f>H42-J42</f>
        <v>-68199.759999999995</v>
      </c>
      <c r="M42" s="57"/>
      <c r="N42" s="47">
        <f>J42/H42</f>
        <v>0.28958583333333338</v>
      </c>
    </row>
    <row r="43" spans="1:14" ht="18" customHeight="1">
      <c r="A43" s="74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8" customHeight="1">
      <c r="A44" s="74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8" customHeight="1">
      <c r="A45" s="74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20.100000000000001" customHeight="1" thickBot="1">
      <c r="A46" s="75" t="s">
        <v>14</v>
      </c>
      <c r="B46" s="59">
        <f>B38+B42</f>
        <v>3921792</v>
      </c>
      <c r="C46" s="59"/>
      <c r="D46" s="59">
        <f>D38+D42</f>
        <v>3309903.4200000004</v>
      </c>
      <c r="E46" s="59"/>
      <c r="F46" s="59">
        <f>B46-D46</f>
        <v>611888.57999999961</v>
      </c>
      <c r="G46" s="59"/>
      <c r="H46" s="59">
        <f>H38+H42</f>
        <v>7843584</v>
      </c>
      <c r="I46" s="59"/>
      <c r="J46" s="59">
        <f>J38+J42</f>
        <v>6849944.7700000005</v>
      </c>
      <c r="K46" s="59"/>
      <c r="L46" s="59">
        <f>L38+L42</f>
        <v>993639.22999999975</v>
      </c>
      <c r="M46" s="44"/>
      <c r="N46" s="50">
        <f>J46/H46</f>
        <v>0.87331821396953235</v>
      </c>
    </row>
    <row r="47" spans="1:14" ht="18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8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8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5" bottom="0" header="0.25" footer="0"/>
  <pageSetup scale="62" orientation="landscape" horizontalDpi="300" verticalDpi="300" r:id="rId1"/>
  <headerFooter alignWithMargins="0">
    <oddHeader>&amp;R&amp;"SWISS,Bold Italic"&amp;16 Mid-Year 2010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showOutlineSymbols="0" topLeftCell="A13" zoomScale="75" workbookViewId="0">
      <selection activeCell="B15" sqref="B15"/>
    </sheetView>
  </sheetViews>
  <sheetFormatPr defaultColWidth="10.21875" defaultRowHeight="15"/>
  <cols>
    <col min="1" max="1" width="45.6640625" customWidth="1"/>
    <col min="2" max="2" width="17.77734375" customWidth="1"/>
    <col min="3" max="3" width="3.6640625" customWidth="1"/>
    <col min="4" max="4" width="17.77734375" customWidth="1"/>
    <col min="5" max="5" width="3.6640625" customWidth="1"/>
    <col min="6" max="6" width="17.77734375" customWidth="1"/>
    <col min="7" max="7" width="3.6640625" customWidth="1"/>
    <col min="8" max="8" width="17.77734375" customWidth="1"/>
    <col min="9" max="9" width="3.6640625" customWidth="1"/>
    <col min="10" max="10" width="17.77734375" customWidth="1"/>
    <col min="11" max="11" width="3.6640625" customWidth="1"/>
    <col min="12" max="12" width="17.7773437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.75" customHeight="1">
      <c r="A6" s="16" t="s">
        <v>30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28</v>
      </c>
      <c r="I8" s="28"/>
      <c r="J8" s="28" t="s">
        <v>28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28</v>
      </c>
      <c r="C9" s="34"/>
      <c r="D9" s="34" t="s">
        <v>28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9.5" customHeight="1">
      <c r="A15" s="19" t="s">
        <v>7</v>
      </c>
      <c r="B15" s="58">
        <v>3921792</v>
      </c>
      <c r="C15" s="58"/>
      <c r="D15" s="60">
        <f>J15-'2nd'!J15</f>
        <v>3866800.290000001</v>
      </c>
      <c r="E15" s="60"/>
      <c r="F15" s="59">
        <f>D15-B15</f>
        <v>-54991.709999999031</v>
      </c>
      <c r="G15" s="59"/>
      <c r="H15" s="60">
        <f>'1st'!B15+'2nd'!B15+'3rd'!B15</f>
        <v>11765376</v>
      </c>
      <c r="I15" s="60"/>
      <c r="J15" s="58">
        <v>11613148.220000001</v>
      </c>
      <c r="K15" s="58"/>
      <c r="L15" s="59">
        <f>J15-H15</f>
        <v>-152227.77999999933</v>
      </c>
      <c r="M15" s="59"/>
      <c r="N15" s="45">
        <f>J15/H15</f>
        <v>0.98706137568404106</v>
      </c>
    </row>
    <row r="16" spans="1:14" ht="15" customHeight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2455865.25</v>
      </c>
      <c r="C26" s="61"/>
      <c r="D26" s="62">
        <f>J26-'2nd'!J26</f>
        <v>2183400.9799999995</v>
      </c>
      <c r="E26" s="62"/>
      <c r="F26" s="62">
        <f>B26-D26</f>
        <v>272464.27000000048</v>
      </c>
      <c r="G26" s="62"/>
      <c r="H26" s="62">
        <f>'1st'!B26+'2nd'!B26+'3rd'!B26</f>
        <v>7367595.75</v>
      </c>
      <c r="I26" s="62"/>
      <c r="J26" s="61">
        <v>6421720.3899999997</v>
      </c>
      <c r="K26" s="61"/>
      <c r="L26" s="62">
        <f>H26-J26</f>
        <v>945875.36000000034</v>
      </c>
      <c r="M26" s="62"/>
      <c r="N26" s="47">
        <f>J26/H26</f>
        <v>0.87161682153910247</v>
      </c>
    </row>
    <row r="27" spans="1:14" s="41" customFormat="1" ht="18">
      <c r="A27" s="7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18">
      <c r="A28" s="13" t="s">
        <v>9</v>
      </c>
      <c r="B28" s="53">
        <v>234759.5</v>
      </c>
      <c r="C28" s="53"/>
      <c r="D28" s="41">
        <f>J28-'2nd'!J28</f>
        <v>229013.70999999996</v>
      </c>
      <c r="F28" s="41">
        <f>B28-D28</f>
        <v>5745.7900000000373</v>
      </c>
      <c r="H28" s="41">
        <f>'1st'!B28+'2nd'!B28+'3rd'!B28</f>
        <v>704278.5</v>
      </c>
      <c r="J28" s="53">
        <v>669225.34</v>
      </c>
      <c r="K28" s="53"/>
      <c r="L28" s="41">
        <f>H28-J28</f>
        <v>35053.160000000033</v>
      </c>
      <c r="N28" s="47">
        <f>J28/H28</f>
        <v>0.9502282690725331</v>
      </c>
    </row>
    <row r="29" spans="1:14" s="41" customFormat="1" ht="18">
      <c r="A29" s="7"/>
      <c r="B29" s="53"/>
      <c r="C29" s="53"/>
      <c r="K29" s="53"/>
      <c r="N29" s="47"/>
    </row>
    <row r="30" spans="1:14" s="41" customFormat="1" ht="18">
      <c r="A30" s="13" t="s">
        <v>10</v>
      </c>
      <c r="B30" s="53">
        <v>929237.5</v>
      </c>
      <c r="C30" s="53"/>
      <c r="D30" s="41">
        <f>J30-'2nd'!J30</f>
        <v>951438.85000000009</v>
      </c>
      <c r="F30" s="41">
        <f>B30-D30</f>
        <v>-22201.350000000093</v>
      </c>
      <c r="H30" s="41">
        <f>'1st'!B30+'2nd'!B30+'3rd'!B30</f>
        <v>2787712.5</v>
      </c>
      <c r="J30" s="53">
        <v>2570239.29</v>
      </c>
      <c r="K30" s="53"/>
      <c r="L30" s="41">
        <f>H30-J30</f>
        <v>217473.20999999996</v>
      </c>
      <c r="N30" s="47">
        <f>J30/H30</f>
        <v>0.92198865198617153</v>
      </c>
    </row>
    <row r="31" spans="1:14" s="41" customFormat="1" ht="18">
      <c r="A31" s="7"/>
      <c r="B31" s="53"/>
      <c r="C31" s="53"/>
      <c r="J31" s="53"/>
      <c r="K31" s="53"/>
      <c r="N31" s="47"/>
    </row>
    <row r="32" spans="1:14" s="41" customFormat="1" ht="18">
      <c r="A32" s="13" t="s">
        <v>11</v>
      </c>
      <c r="B32" s="53">
        <v>142444.75</v>
      </c>
      <c r="C32" s="53"/>
      <c r="D32" s="41">
        <f>J32-'2nd'!J32</f>
        <v>128350.84999999998</v>
      </c>
      <c r="F32" s="41">
        <f>B32-D32</f>
        <v>14093.900000000023</v>
      </c>
      <c r="H32" s="41">
        <f>'1st'!B32+'2nd'!B32+'3rd'!B32</f>
        <v>427334.25</v>
      </c>
      <c r="J32" s="53">
        <v>384331.6</v>
      </c>
      <c r="K32" s="53"/>
      <c r="L32" s="41">
        <f>H32-J32</f>
        <v>43002.650000000023</v>
      </c>
      <c r="N32" s="47">
        <f>J32/H32</f>
        <v>0.89936998965095816</v>
      </c>
    </row>
    <row r="33" spans="1:14" s="41" customFormat="1" ht="18">
      <c r="A33" s="7"/>
      <c r="B33" s="53"/>
      <c r="C33" s="53"/>
      <c r="J33" s="53"/>
      <c r="K33" s="53"/>
      <c r="N33" s="47"/>
    </row>
    <row r="34" spans="1:14" s="41" customFormat="1" ht="18">
      <c r="A34" s="13" t="s">
        <v>12</v>
      </c>
      <c r="B34" s="53">
        <v>207485</v>
      </c>
      <c r="C34" s="53"/>
      <c r="D34" s="41">
        <f>J34-'2nd'!J34</f>
        <v>162769.68999999994</v>
      </c>
      <c r="F34" s="41">
        <f>B34-D34</f>
        <v>44715.310000000056</v>
      </c>
      <c r="H34" s="41">
        <f>'1st'!B34+'2nd'!B34+'3rd'!B34</f>
        <v>622455</v>
      </c>
      <c r="J34" s="53">
        <v>487202.47</v>
      </c>
      <c r="K34" s="53"/>
      <c r="L34" s="41">
        <f>H34-J34</f>
        <v>135252.53000000003</v>
      </c>
      <c r="N34" s="47">
        <f>J34/H34</f>
        <v>0.78271115181017092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3969792</v>
      </c>
      <c r="C38" s="60"/>
      <c r="D38" s="60">
        <f>SUM(D26:D34)</f>
        <v>3654974.0799999996</v>
      </c>
      <c r="E38" s="60"/>
      <c r="F38" s="60">
        <f>B38-D38</f>
        <v>314817.92000000039</v>
      </c>
      <c r="G38" s="60"/>
      <c r="H38" s="60">
        <f>SUM(H26:H34)</f>
        <v>11909376</v>
      </c>
      <c r="I38" s="60"/>
      <c r="J38" s="60">
        <f>SUM(J26:J34)</f>
        <v>10532719.09</v>
      </c>
      <c r="K38" s="60"/>
      <c r="L38" s="60">
        <f>SUM(L26:L34)</f>
        <v>1376656.9100000004</v>
      </c>
      <c r="M38" s="60"/>
      <c r="N38" s="45">
        <f>J38/H38</f>
        <v>0.8844056220913673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65"/>
      <c r="D42" s="51">
        <f>J42-'2nd'!J42</f>
        <v>-3892.7699999999968</v>
      </c>
      <c r="E42" s="65"/>
      <c r="F42" s="49">
        <f>B42-D42</f>
        <v>-44107.23</v>
      </c>
      <c r="G42" s="65"/>
      <c r="H42" s="51">
        <f>'1st'!B42+'2nd'!B42+'3rd'!B42</f>
        <v>-144000</v>
      </c>
      <c r="I42" s="65"/>
      <c r="J42" s="54">
        <v>-31693.01</v>
      </c>
      <c r="K42" s="54"/>
      <c r="L42" s="49">
        <f>H42-J42</f>
        <v>-112306.99</v>
      </c>
      <c r="M42" s="57"/>
      <c r="N42" s="47">
        <f>J42/H42</f>
        <v>0.2200903472222222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3921792</v>
      </c>
      <c r="C46" s="63"/>
      <c r="D46" s="63">
        <f>D38+D42</f>
        <v>3651081.3099999996</v>
      </c>
      <c r="E46" s="63"/>
      <c r="F46" s="63">
        <f>B46-D46</f>
        <v>270710.69000000041</v>
      </c>
      <c r="G46" s="63"/>
      <c r="H46" s="63">
        <f>H38+H42</f>
        <v>11765376</v>
      </c>
      <c r="I46" s="63"/>
      <c r="J46" s="63">
        <f>J38+J42</f>
        <v>10501026.08</v>
      </c>
      <c r="K46" s="63"/>
      <c r="L46" s="63">
        <f>L38+L42</f>
        <v>1264349.9200000004</v>
      </c>
      <c r="M46" s="64"/>
      <c r="N46" s="50">
        <f>J46/H46</f>
        <v>0.89253637792791318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5" customHeigh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3.25">
      <c r="L50" s="2"/>
      <c r="M50" s="2"/>
      <c r="N50" s="26"/>
    </row>
  </sheetData>
  <phoneticPr fontId="0" type="noConversion"/>
  <printOptions horizontalCentered="1" verticalCentered="1"/>
  <pageMargins left="0" right="0" top="0.5" bottom="0" header="0.25" footer="0"/>
  <pageSetup scale="59" orientation="landscape" horizontalDpi="300" verticalDpi="300" r:id="rId1"/>
  <headerFooter alignWithMargins="0">
    <oddHeader>&amp;R&amp;"SWISS,Bold Italic"&amp;16 &amp;18 3rd Qtr 2011</oddHeader>
  </headerFooter>
  <rowBreaks count="1" manualBreakCount="1">
    <brk id="53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abSelected="1" topLeftCell="B1" zoomScale="75" workbookViewId="0">
      <selection activeCell="J32" sqref="J32"/>
    </sheetView>
  </sheetViews>
  <sheetFormatPr defaultColWidth="10.21875" defaultRowHeight="15"/>
  <cols>
    <col min="1" max="1" width="45.6640625" customWidth="1"/>
    <col min="2" max="2" width="17.77734375" customWidth="1"/>
    <col min="3" max="3" width="3.6640625" customWidth="1"/>
    <col min="4" max="4" width="17.77734375" customWidth="1"/>
    <col min="5" max="5" width="3.6640625" customWidth="1"/>
    <col min="6" max="6" width="17.77734375" customWidth="1"/>
    <col min="7" max="7" width="3.6640625" customWidth="1"/>
    <col min="8" max="8" width="17.77734375" customWidth="1"/>
    <col min="9" max="9" width="3.6640625" customWidth="1"/>
    <col min="10" max="10" width="17.77734375" customWidth="1"/>
    <col min="11" max="11" width="3.6640625" customWidth="1"/>
    <col min="12" max="12" width="17.7773437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.75" customHeight="1">
      <c r="A6" s="16" t="s">
        <v>31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28</v>
      </c>
      <c r="I8" s="28"/>
      <c r="J8" s="28" t="s">
        <v>28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28</v>
      </c>
      <c r="C9" s="34"/>
      <c r="D9" s="34" t="s">
        <v>28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9.5" customHeight="1" thickBot="1">
      <c r="A15" s="19" t="s">
        <v>7</v>
      </c>
      <c r="B15" s="58">
        <v>3921792</v>
      </c>
      <c r="C15" s="58"/>
      <c r="D15" s="60">
        <f>J15-'3rd'!J15</f>
        <v>3855945.0399999991</v>
      </c>
      <c r="E15" s="60"/>
      <c r="F15" s="59">
        <f>D15-B15</f>
        <v>-65846.960000000894</v>
      </c>
      <c r="G15" s="59"/>
      <c r="H15" s="60">
        <f>'1st'!B15+'2nd'!B15+'3rd'!B15+'4th - PA'!B15</f>
        <v>15687168</v>
      </c>
      <c r="I15" s="60"/>
      <c r="J15" s="58">
        <v>15469093.26</v>
      </c>
      <c r="K15" s="58"/>
      <c r="L15" s="59">
        <f>J15-H15</f>
        <v>-218074.74000000022</v>
      </c>
      <c r="M15" s="44"/>
      <c r="N15" s="45">
        <f>J15/H15</f>
        <v>0.98609852715289337</v>
      </c>
    </row>
    <row r="16" spans="1:14" ht="15" customHeight="1" thickTop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2455865.25</v>
      </c>
      <c r="C26" s="61"/>
      <c r="D26" s="62">
        <f>J26-'3rd'!J26</f>
        <v>2952513.2700000005</v>
      </c>
      <c r="E26" s="62"/>
      <c r="F26" s="62">
        <f>B26-D26</f>
        <v>-496648.02000000048</v>
      </c>
      <c r="G26" s="62"/>
      <c r="H26" s="41">
        <f>'1st'!B26+'2nd'!B26+'3rd'!B26+'4th - PA'!B26</f>
        <v>9823461</v>
      </c>
      <c r="I26" s="62"/>
      <c r="J26" s="61">
        <v>9374233.6600000001</v>
      </c>
      <c r="K26" s="61"/>
      <c r="L26" s="62">
        <f>H26-J26</f>
        <v>449227.33999999985</v>
      </c>
      <c r="M26" s="46"/>
      <c r="N26" s="47">
        <f>J26/H26</f>
        <v>0.95426995231110501</v>
      </c>
    </row>
    <row r="27" spans="1:14" s="41" customFormat="1" ht="18">
      <c r="A27" s="7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18">
      <c r="A28" s="13" t="s">
        <v>9</v>
      </c>
      <c r="B28" s="53">
        <v>234759.5</v>
      </c>
      <c r="C28" s="53"/>
      <c r="D28" s="41">
        <f>J28-'3rd'!J28</f>
        <v>245541.30000000005</v>
      </c>
      <c r="F28" s="41">
        <f>B28-D28</f>
        <v>-10781.800000000047</v>
      </c>
      <c r="H28" s="41">
        <f>'1st'!B28+'2nd'!B28+'3rd'!B28+'4th - PA'!B28</f>
        <v>939038</v>
      </c>
      <c r="J28" s="53">
        <v>914766.64</v>
      </c>
      <c r="K28" s="53"/>
      <c r="L28" s="41">
        <f>H28-J28</f>
        <v>24271.359999999986</v>
      </c>
      <c r="N28" s="47">
        <f>J28/H28</f>
        <v>0.97415295227669174</v>
      </c>
    </row>
    <row r="29" spans="1:14" s="41" customFormat="1" ht="18">
      <c r="A29" s="7"/>
      <c r="B29" s="53"/>
      <c r="C29" s="53"/>
      <c r="J29" s="53"/>
      <c r="K29" s="53"/>
      <c r="N29" s="47"/>
    </row>
    <row r="30" spans="1:14" s="41" customFormat="1" ht="18">
      <c r="A30" s="13" t="s">
        <v>10</v>
      </c>
      <c r="B30" s="53">
        <v>929237.5</v>
      </c>
      <c r="C30" s="53"/>
      <c r="D30" s="41">
        <f>J30-'3rd'!J30</f>
        <v>849469.37000000011</v>
      </c>
      <c r="F30" s="41">
        <f>B30-D30</f>
        <v>79768.129999999888</v>
      </c>
      <c r="H30" s="41">
        <f>'1st'!B30+'2nd'!B30+'3rd'!B30+'4th - PA'!B30</f>
        <v>3716950</v>
      </c>
      <c r="J30" s="53">
        <v>3419708.66</v>
      </c>
      <c r="K30" s="53"/>
      <c r="L30" s="41">
        <f>H30-J30</f>
        <v>297241.33999999985</v>
      </c>
      <c r="N30" s="47">
        <f>J30/H30</f>
        <v>0.92003084787258371</v>
      </c>
    </row>
    <row r="31" spans="1:14" s="41" customFormat="1" ht="18">
      <c r="A31" s="7"/>
      <c r="B31" s="53"/>
      <c r="C31" s="53"/>
      <c r="J31" s="53"/>
      <c r="K31" s="53"/>
      <c r="N31" s="47"/>
    </row>
    <row r="32" spans="1:14" s="41" customFormat="1" ht="18">
      <c r="A32" s="13" t="s">
        <v>11</v>
      </c>
      <c r="B32" s="53">
        <v>142444.75</v>
      </c>
      <c r="C32" s="53"/>
      <c r="D32" s="41">
        <f>J32-'3rd'!J32</f>
        <v>119466.56</v>
      </c>
      <c r="F32" s="41">
        <f>B32-D32</f>
        <v>22978.190000000002</v>
      </c>
      <c r="H32" s="41">
        <f>'1st'!B32+'2nd'!B32+'3rd'!B32+'4th - PA'!B32</f>
        <v>569779</v>
      </c>
      <c r="J32" s="53">
        <v>503798.16</v>
      </c>
      <c r="K32" s="53"/>
      <c r="L32" s="41">
        <f>H32-J32</f>
        <v>65980.840000000026</v>
      </c>
      <c r="N32" s="47">
        <f>J32/H32</f>
        <v>0.88419924216231205</v>
      </c>
    </row>
    <row r="33" spans="1:14" s="41" customFormat="1" ht="18">
      <c r="A33" s="7"/>
      <c r="B33" s="53"/>
      <c r="C33" s="53"/>
      <c r="J33" s="53"/>
      <c r="K33" s="53"/>
      <c r="N33" s="47"/>
    </row>
    <row r="34" spans="1:14" s="41" customFormat="1" ht="18">
      <c r="A34" s="13" t="s">
        <v>12</v>
      </c>
      <c r="B34" s="53">
        <v>207485</v>
      </c>
      <c r="C34" s="53"/>
      <c r="D34" s="41">
        <f>J34-'3rd'!J34</f>
        <v>162631.21000000008</v>
      </c>
      <c r="F34" s="41">
        <f>B34-D34</f>
        <v>44853.789999999921</v>
      </c>
      <c r="H34" s="41">
        <f>'1st'!B34+'2nd'!B34+'3rd'!B34+'4th - PA'!B34</f>
        <v>829940</v>
      </c>
      <c r="J34" s="53">
        <v>649833.68000000005</v>
      </c>
      <c r="K34" s="53"/>
      <c r="L34" s="41">
        <f>H34-J34</f>
        <v>180106.31999999995</v>
      </c>
      <c r="N34" s="47">
        <f>J34/H34</f>
        <v>0.78298874617442227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3969792</v>
      </c>
      <c r="C38" s="60"/>
      <c r="D38" s="60">
        <f>SUM(D26:D34)</f>
        <v>4329621.7100000009</v>
      </c>
      <c r="E38" s="60"/>
      <c r="F38" s="60">
        <f>B38-D38</f>
        <v>-359829.71000000089</v>
      </c>
      <c r="G38" s="60"/>
      <c r="H38" s="60">
        <f>SUM(H26:H34)</f>
        <v>15879168</v>
      </c>
      <c r="I38" s="60"/>
      <c r="J38" s="60">
        <f>SUM(J26:J34)</f>
        <v>14862340.800000001</v>
      </c>
      <c r="K38" s="60"/>
      <c r="L38" s="60">
        <f>SUM(L26:L34)</f>
        <v>1016827.1999999996</v>
      </c>
      <c r="M38" s="43"/>
      <c r="N38" s="45">
        <f>J38/H38</f>
        <v>0.93596470545560073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65"/>
      <c r="D42" s="51">
        <f>J42-'3rd'!J42</f>
        <v>0</v>
      </c>
      <c r="E42" s="65"/>
      <c r="F42" s="49">
        <f>B42-D42</f>
        <v>-48000</v>
      </c>
      <c r="G42" s="65"/>
      <c r="H42" s="51">
        <f>'1st'!B42+'2nd'!B42+'3rd'!B42+'4th - PA'!B42</f>
        <v>-192000</v>
      </c>
      <c r="I42" s="65"/>
      <c r="J42" s="54">
        <v>-31693.01</v>
      </c>
      <c r="K42" s="54"/>
      <c r="L42" s="49">
        <f>H42-J42</f>
        <v>-160306.99</v>
      </c>
      <c r="M42" s="57"/>
      <c r="N42" s="47">
        <f>J42/H42</f>
        <v>0.16506776041666665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3921792</v>
      </c>
      <c r="C46" s="59"/>
      <c r="D46" s="59">
        <f>D38+D42</f>
        <v>4329621.7100000009</v>
      </c>
      <c r="E46" s="59"/>
      <c r="F46" s="59">
        <f>B46-D46</f>
        <v>-407829.71000000089</v>
      </c>
      <c r="G46" s="59"/>
      <c r="H46" s="59">
        <f>H38+H42</f>
        <v>15687168</v>
      </c>
      <c r="I46" s="59"/>
      <c r="J46" s="59">
        <f>J38+J42</f>
        <v>14830647.790000001</v>
      </c>
      <c r="K46" s="59"/>
      <c r="L46" s="59">
        <f>L38+L42</f>
        <v>856520.20999999961</v>
      </c>
      <c r="M46" s="44"/>
      <c r="N46" s="50">
        <f>J46/H46</f>
        <v>0.94539994663153992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5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6" bottom="0" header="0" footer="0"/>
  <pageSetup scale="59" orientation="landscape" horizontalDpi="300" verticalDpi="300" r:id="rId1"/>
  <headerFooter alignWithMargins="0">
    <oddHeader>&amp;R&amp;"SWISS,Bold Italic"&amp;16 4th Qtr 2011
(Pre-Audit)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zoomScale="75" workbookViewId="0">
      <selection activeCell="J16" sqref="J16"/>
    </sheetView>
  </sheetViews>
  <sheetFormatPr defaultColWidth="10.21875" defaultRowHeight="15"/>
  <cols>
    <col min="1" max="1" width="45.6640625" customWidth="1"/>
    <col min="2" max="2" width="17.77734375" customWidth="1"/>
    <col min="3" max="3" width="3.6640625" customWidth="1"/>
    <col min="4" max="4" width="17.77734375" customWidth="1"/>
    <col min="5" max="5" width="3.6640625" customWidth="1"/>
    <col min="6" max="6" width="17.77734375" customWidth="1"/>
    <col min="7" max="7" width="3.6640625" customWidth="1"/>
    <col min="8" max="8" width="17.77734375" customWidth="1"/>
    <col min="9" max="9" width="3.6640625" customWidth="1"/>
    <col min="10" max="10" width="17.77734375" customWidth="1"/>
    <col min="11" max="11" width="3.6640625" customWidth="1"/>
    <col min="12" max="12" width="17.7773437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.75" customHeight="1">
      <c r="A6" s="16" t="s">
        <v>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25</v>
      </c>
      <c r="I8" s="28"/>
      <c r="J8" s="28" t="s">
        <v>25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25</v>
      </c>
      <c r="C9" s="34"/>
      <c r="D9" s="34" t="s">
        <v>25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9.5" customHeight="1" thickBot="1">
      <c r="A15" s="19" t="s">
        <v>7</v>
      </c>
      <c r="B15" s="58">
        <v>4094187.5</v>
      </c>
      <c r="C15" s="58"/>
      <c r="D15" s="60">
        <f>J15-'3rd'!J15</f>
        <v>-11613148.220000001</v>
      </c>
      <c r="E15" s="60"/>
      <c r="F15" s="59">
        <f>D15-B15</f>
        <v>-15707335.720000001</v>
      </c>
      <c r="G15" s="59"/>
      <c r="H15" s="60">
        <f>'1st'!B15+'2nd'!B15+'3rd'!B15+'4th - PA'!B15</f>
        <v>15687168</v>
      </c>
      <c r="I15" s="60"/>
      <c r="J15" s="58">
        <v>0</v>
      </c>
      <c r="K15" s="58"/>
      <c r="L15" s="59">
        <f>J15-H15</f>
        <v>-15687168</v>
      </c>
      <c r="M15" s="44"/>
      <c r="N15" s="45">
        <f>J15/H15</f>
        <v>0</v>
      </c>
    </row>
    <row r="16" spans="1:14" ht="15" customHeight="1" thickTop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2009</v>
      </c>
      <c r="I19" s="28"/>
      <c r="J19" s="28" t="str">
        <f>J8</f>
        <v>2009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2009</v>
      </c>
      <c r="C20" s="34"/>
      <c r="D20" s="34" t="str">
        <f>D9</f>
        <v>2009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2830171.5</v>
      </c>
      <c r="C26" s="61"/>
      <c r="D26" s="62">
        <f>J26-'3rd'!J26</f>
        <v>-6421720.3899999997</v>
      </c>
      <c r="E26" s="62"/>
      <c r="F26" s="62">
        <f>B26-D26</f>
        <v>9251891.8900000006</v>
      </c>
      <c r="G26" s="62"/>
      <c r="H26" s="41">
        <f>'1st'!B26+'2nd'!B26+'3rd'!B26+'4th - PA'!B26</f>
        <v>9823461</v>
      </c>
      <c r="I26" s="62"/>
      <c r="J26" s="61">
        <v>0</v>
      </c>
      <c r="K26" s="61"/>
      <c r="L26" s="62">
        <f>H26-J26</f>
        <v>9823461</v>
      </c>
      <c r="M26" s="46"/>
      <c r="N26" s="47">
        <f>J26/H26</f>
        <v>0</v>
      </c>
    </row>
    <row r="27" spans="1:14" s="41" customFormat="1" ht="18">
      <c r="A27" s="7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18">
      <c r="A28" s="13" t="s">
        <v>9</v>
      </c>
      <c r="B28" s="53">
        <v>223924.75</v>
      </c>
      <c r="C28" s="53"/>
      <c r="D28" s="41">
        <f>J28-'3rd'!J28</f>
        <v>-669225.34</v>
      </c>
      <c r="F28" s="41">
        <f>B28-D28</f>
        <v>893150.09</v>
      </c>
      <c r="H28" s="41">
        <f>'1st'!B28+'2nd'!B28+'3rd'!B28+'4th - PA'!B28</f>
        <v>939038</v>
      </c>
      <c r="J28" s="53">
        <v>0</v>
      </c>
      <c r="K28" s="53"/>
      <c r="L28" s="41">
        <f>H28-J28</f>
        <v>939038</v>
      </c>
      <c r="N28" s="47">
        <f>J28/H28</f>
        <v>0</v>
      </c>
    </row>
    <row r="29" spans="1:14" s="41" customFormat="1" ht="18">
      <c r="A29" s="7"/>
      <c r="B29" s="53"/>
      <c r="C29" s="53"/>
      <c r="J29" s="53"/>
      <c r="K29" s="53"/>
      <c r="N29" s="47"/>
    </row>
    <row r="30" spans="1:14" s="41" customFormat="1" ht="18">
      <c r="A30" s="13" t="s">
        <v>10</v>
      </c>
      <c r="B30" s="53">
        <v>827716.75</v>
      </c>
      <c r="C30" s="53"/>
      <c r="D30" s="41">
        <f>J30-'3rd'!J30</f>
        <v>-2570239.29</v>
      </c>
      <c r="F30" s="41">
        <f>B30-D30</f>
        <v>3397956.04</v>
      </c>
      <c r="H30" s="41">
        <f>'1st'!B30+'2nd'!B30+'3rd'!B30+'4th - PA'!B30</f>
        <v>3716950</v>
      </c>
      <c r="J30" s="53">
        <v>0</v>
      </c>
      <c r="K30" s="53"/>
      <c r="L30" s="41">
        <f>H30-J30</f>
        <v>3716950</v>
      </c>
      <c r="N30" s="47">
        <f>J30/H30</f>
        <v>0</v>
      </c>
    </row>
    <row r="31" spans="1:14" s="41" customFormat="1" ht="18">
      <c r="A31" s="7"/>
      <c r="B31" s="53"/>
      <c r="C31" s="53"/>
      <c r="J31" s="53"/>
      <c r="K31" s="53"/>
      <c r="N31" s="47"/>
    </row>
    <row r="32" spans="1:14" s="41" customFormat="1" ht="18">
      <c r="A32" s="13" t="s">
        <v>11</v>
      </c>
      <c r="B32" s="53">
        <v>103263.5</v>
      </c>
      <c r="C32" s="53"/>
      <c r="D32" s="41">
        <f>J32-'3rd'!J32</f>
        <v>-384331.6</v>
      </c>
      <c r="F32" s="41">
        <f>B32-D32</f>
        <v>487595.1</v>
      </c>
      <c r="H32" s="41">
        <f>'1st'!B32+'2nd'!B32+'3rd'!B32+'4th - PA'!B32</f>
        <v>569779</v>
      </c>
      <c r="J32" s="53">
        <v>0</v>
      </c>
      <c r="K32" s="53"/>
      <c r="L32" s="41">
        <f>H32-J32</f>
        <v>569779</v>
      </c>
      <c r="N32" s="47">
        <f>J32/H32</f>
        <v>0</v>
      </c>
    </row>
    <row r="33" spans="1:14" s="41" customFormat="1" ht="18">
      <c r="A33" s="7"/>
      <c r="B33" s="53"/>
      <c r="C33" s="53"/>
      <c r="J33" s="53"/>
      <c r="K33" s="53"/>
      <c r="N33" s="47"/>
    </row>
    <row r="34" spans="1:14" s="41" customFormat="1" ht="18">
      <c r="A34" s="13" t="s">
        <v>12</v>
      </c>
      <c r="B34" s="53">
        <v>157111</v>
      </c>
      <c r="C34" s="53"/>
      <c r="D34" s="41">
        <f>J34-'3rd'!J34</f>
        <v>-487202.47</v>
      </c>
      <c r="F34" s="41">
        <f>B34-D34</f>
        <v>644313.47</v>
      </c>
      <c r="H34" s="41">
        <f>'1st'!B34+'2nd'!B34+'3rd'!B34+'4th - PA'!B34</f>
        <v>829940</v>
      </c>
      <c r="J34" s="53">
        <v>0</v>
      </c>
      <c r="K34" s="53"/>
      <c r="L34" s="41">
        <f>H34-J34</f>
        <v>829940</v>
      </c>
      <c r="N34" s="47">
        <f>J34/H34</f>
        <v>0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4142187.5</v>
      </c>
      <c r="C38" s="60"/>
      <c r="D38" s="60">
        <f>SUM(D26:D34)</f>
        <v>-10532719.09</v>
      </c>
      <c r="E38" s="60"/>
      <c r="F38" s="60">
        <f>B38-D38</f>
        <v>14674906.59</v>
      </c>
      <c r="G38" s="60"/>
      <c r="H38" s="60">
        <f>SUM(H26:H34)</f>
        <v>15879168</v>
      </c>
      <c r="I38" s="60"/>
      <c r="J38" s="60">
        <f>SUM(J26:J34)</f>
        <v>0</v>
      </c>
      <c r="K38" s="60"/>
      <c r="L38" s="60">
        <f>SUM(L26:L34)</f>
        <v>15879168</v>
      </c>
      <c r="M38" s="43"/>
      <c r="N38" s="45">
        <f>J38/H38</f>
        <v>0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65"/>
      <c r="D42" s="51">
        <f>J42-'3rd'!J42</f>
        <v>31693.01</v>
      </c>
      <c r="E42" s="65"/>
      <c r="F42" s="49">
        <f>B42-D42</f>
        <v>-79693.009999999995</v>
      </c>
      <c r="G42" s="65"/>
      <c r="H42" s="51">
        <f>'1st'!B42+'2nd'!B42+'3rd'!B42+'4th - PA'!B42</f>
        <v>-192000</v>
      </c>
      <c r="I42" s="65"/>
      <c r="J42" s="54">
        <v>0</v>
      </c>
      <c r="K42" s="54"/>
      <c r="L42" s="49">
        <f>H42-J42</f>
        <v>-192000</v>
      </c>
      <c r="M42" s="57"/>
      <c r="N42" s="47">
        <f>J42/H42</f>
        <v>0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4094187.5</v>
      </c>
      <c r="C46" s="59"/>
      <c r="D46" s="59">
        <f>D38+D42</f>
        <v>-10501026.08</v>
      </c>
      <c r="E46" s="59"/>
      <c r="F46" s="59">
        <f>B46-D46</f>
        <v>14595213.58</v>
      </c>
      <c r="G46" s="59"/>
      <c r="H46" s="59">
        <f>H38+H42</f>
        <v>15687168</v>
      </c>
      <c r="I46" s="59"/>
      <c r="J46" s="59">
        <f>J38+J42</f>
        <v>0</v>
      </c>
      <c r="K46" s="59"/>
      <c r="L46" s="59">
        <f>L38+L42</f>
        <v>15687168</v>
      </c>
      <c r="M46" s="44"/>
      <c r="N46" s="50">
        <f>J46/H46</f>
        <v>0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5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6" bottom="0" header="0" footer="0"/>
  <pageSetup scale="60" orientation="landscape" horizontalDpi="4294967292" r:id="rId1"/>
  <headerFooter alignWithMargins="0">
    <oddHeader>&amp;R&amp;"SWISS,Bold Italic"&amp;16 &amp;14 4th Qtr 2009
AUDITED FINAL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1st</vt:lpstr>
      <vt:lpstr>2nd</vt:lpstr>
      <vt:lpstr>3rd</vt:lpstr>
      <vt:lpstr>4th - PA</vt:lpstr>
      <vt:lpstr>4th - FINAL</vt:lpstr>
      <vt:lpstr>'1st'!Print_Area</vt:lpstr>
      <vt:lpstr>'2nd'!Print_Area</vt:lpstr>
      <vt:lpstr>'3rd'!Print_Area</vt:lpstr>
      <vt:lpstr>'4th - FINAL'!Print_Area</vt:lpstr>
      <vt:lpstr>'4th - PA'!Print_Area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Peoria</dc:creator>
  <cp:lastModifiedBy>LCooper</cp:lastModifiedBy>
  <cp:lastPrinted>2012-01-27T22:44:59Z</cp:lastPrinted>
  <dcterms:created xsi:type="dcterms:W3CDTF">2000-01-19T18:43:18Z</dcterms:created>
  <dcterms:modified xsi:type="dcterms:W3CDTF">2012-04-19T21:09:47Z</dcterms:modified>
</cp:coreProperties>
</file>