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Blancaflor.000\OneDrive - City of Peoria\Documents\RUTH\Web site\"/>
    </mc:Choice>
  </mc:AlternateContent>
  <workbookProtection workbookAlgorithmName="SHA-512" workbookHashValue="vwJufQigoAufomSTA0Ai7oR6xYThehhc4Dt+pp5dd50jO0BErA54SvB9WxNSnmwcS0Zx39z94iu1K0c28ZpuIw==" workbookSaltValue="hLAWwLYJyxyZuvxbzzJyNA==" workbookSpinCount="100000" lockStructure="1"/>
  <bookViews>
    <workbookView xWindow="0" yWindow="0" windowWidth="20310" windowHeight="9600"/>
  </bookViews>
  <sheets>
    <sheet name="CN Adjustment for Vol Col - Peo" sheetId="1" r:id="rId1"/>
    <sheet name="CN Adjustment - Exampl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 l="1"/>
  <c r="L10" i="2"/>
  <c r="L11" i="2"/>
  <c r="L8" i="2"/>
  <c r="J12" i="2"/>
  <c r="B20" i="2"/>
  <c r="B11" i="2"/>
  <c r="B13" i="2" s="1"/>
  <c r="B15" i="2" s="1"/>
  <c r="B20" i="1"/>
  <c r="B11" i="1"/>
  <c r="B13" i="1" s="1"/>
  <c r="B15" i="1" s="1"/>
  <c r="B27" i="2" l="1"/>
  <c r="B32" i="2" s="1"/>
  <c r="B34" i="2" s="1"/>
  <c r="B36" i="2" s="1"/>
  <c r="L12" i="2"/>
  <c r="M12" i="2" s="1"/>
  <c r="B27" i="1"/>
  <c r="B32" i="1" s="1"/>
  <c r="B34" i="1" s="1"/>
  <c r="B36" i="1" l="1"/>
</calcChain>
</file>

<file path=xl/sharedStrings.xml><?xml version="1.0" encoding="utf-8"?>
<sst xmlns="http://schemas.openxmlformats.org/spreadsheetml/2006/main" count="62" uniqueCount="37">
  <si>
    <t>RUNOFF CURVE NUMBER ADJUSTMENT CALCULATOR</t>
  </si>
  <si>
    <r>
      <rPr>
        <b/>
        <u/>
        <sz val="11"/>
        <color theme="1"/>
        <rFont val="Calibri"/>
        <family val="2"/>
        <scheme val="minor"/>
      </rPr>
      <t>Site Information</t>
    </r>
    <r>
      <rPr>
        <b/>
        <sz val="11"/>
        <color theme="1"/>
        <rFont val="Calibri"/>
        <family val="2"/>
        <scheme val="minor"/>
      </rPr>
      <t>:</t>
    </r>
  </si>
  <si>
    <r>
      <t>Total Site Area, A</t>
    </r>
    <r>
      <rPr>
        <b/>
        <vertAlign val="subscript"/>
        <sz val="11"/>
        <color theme="1"/>
        <rFont val="Calibri"/>
        <family val="2"/>
        <scheme val="minor"/>
      </rPr>
      <t>w</t>
    </r>
    <r>
      <rPr>
        <b/>
        <sz val="11"/>
        <color theme="1"/>
        <rFont val="Calibri"/>
        <family val="2"/>
        <scheme val="minor"/>
      </rPr>
      <t xml:space="preserve"> (ac) =</t>
    </r>
  </si>
  <si>
    <r>
      <t>Total Impervious Area, A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(ac) =</t>
    </r>
  </si>
  <si>
    <t xml:space="preserve">Runoff, R (in) = </t>
  </si>
  <si>
    <t>P = rainfall depth (in) =</t>
  </si>
  <si>
    <t>CN =</t>
  </si>
  <si>
    <t>S =</t>
  </si>
  <si>
    <r>
      <t>Runoff Volume Over Watershed, V</t>
    </r>
    <r>
      <rPr>
        <b/>
        <vertAlign val="subscript"/>
        <sz val="11"/>
        <color theme="1"/>
        <rFont val="Calibri"/>
        <family val="2"/>
        <scheme val="minor"/>
      </rPr>
      <t xml:space="preserve">w </t>
    </r>
    <r>
      <rPr>
        <b/>
        <sz val="11"/>
        <color theme="1"/>
        <rFont val="Calibri"/>
        <family val="2"/>
        <scheme val="minor"/>
      </rPr>
      <t xml:space="preserve">(ac-ft) =            </t>
    </r>
  </si>
  <si>
    <r>
      <t>Volume of GI Provided</t>
    </r>
    <r>
      <rPr>
        <b/>
        <sz val="11"/>
        <color theme="1"/>
        <rFont val="Calibri"/>
        <family val="2"/>
        <scheme val="minor"/>
      </rPr>
      <t>:</t>
    </r>
  </si>
  <si>
    <r>
      <t>Volume Control Storage, V</t>
    </r>
    <r>
      <rPr>
        <b/>
        <vertAlign val="subscript"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 xml:space="preserve">  =</t>
    </r>
  </si>
  <si>
    <t>ac-ft</t>
  </si>
  <si>
    <t>1" of volume over impervious area</t>
  </si>
  <si>
    <r>
      <t>Additional Volume, V</t>
    </r>
    <r>
      <rPr>
        <b/>
        <vertAlign val="subscript"/>
        <sz val="11"/>
        <color theme="1"/>
        <rFont val="Calibri"/>
        <family val="2"/>
        <scheme val="minor"/>
      </rPr>
      <t>GI</t>
    </r>
    <r>
      <rPr>
        <b/>
        <sz val="11"/>
        <color theme="1"/>
        <rFont val="Calibri"/>
        <family val="2"/>
        <scheme val="minor"/>
      </rPr>
      <t xml:space="preserve">  =</t>
    </r>
  </si>
  <si>
    <t>Additional volume over the required 1"</t>
  </si>
  <si>
    <r>
      <t>Adjusted Volume Over Watershed, V</t>
    </r>
    <r>
      <rPr>
        <b/>
        <vertAlign val="subscript"/>
        <sz val="11"/>
        <color theme="1"/>
        <rFont val="Calibri"/>
        <family val="2"/>
        <scheme val="minor"/>
      </rPr>
      <t xml:space="preserve">ADJ = </t>
    </r>
    <r>
      <rPr>
        <b/>
        <sz val="11"/>
        <color theme="1"/>
        <rFont val="Calibri"/>
        <family val="2"/>
        <scheme val="minor"/>
      </rPr>
      <t>V</t>
    </r>
    <r>
      <rPr>
        <b/>
        <vertAlign val="subscript"/>
        <sz val="11"/>
        <color theme="1"/>
        <rFont val="Calibri"/>
        <family val="2"/>
        <scheme val="minor"/>
      </rPr>
      <t xml:space="preserve">W - </t>
    </r>
    <r>
      <rPr>
        <b/>
        <sz val="11"/>
        <color theme="1"/>
        <rFont val="Calibri"/>
        <family val="2"/>
        <scheme val="minor"/>
      </rPr>
      <t>V</t>
    </r>
    <r>
      <rPr>
        <b/>
        <vertAlign val="subscript"/>
        <sz val="11"/>
        <color theme="1"/>
        <rFont val="Calibri"/>
        <family val="2"/>
        <scheme val="minor"/>
      </rPr>
      <t xml:space="preserve">R - </t>
    </r>
    <r>
      <rPr>
        <b/>
        <sz val="11"/>
        <color theme="1"/>
        <rFont val="Calibri"/>
        <family val="2"/>
        <scheme val="minor"/>
      </rPr>
      <t>V</t>
    </r>
    <r>
      <rPr>
        <b/>
        <vertAlign val="subscript"/>
        <sz val="11"/>
        <color theme="1"/>
        <rFont val="Calibri"/>
        <family val="2"/>
        <scheme val="minor"/>
      </rPr>
      <t>GI</t>
    </r>
  </si>
  <si>
    <r>
      <t>V</t>
    </r>
    <r>
      <rPr>
        <b/>
        <vertAlign val="subscript"/>
        <sz val="11"/>
        <color theme="1"/>
        <rFont val="Calibri"/>
        <family val="2"/>
        <scheme val="minor"/>
      </rPr>
      <t xml:space="preserve">ADJ </t>
    </r>
    <r>
      <rPr>
        <b/>
        <sz val="11"/>
        <color theme="1"/>
        <rFont val="Calibri"/>
        <family val="2"/>
        <scheme val="minor"/>
      </rPr>
      <t>(ac-ft)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=</t>
    </r>
  </si>
  <si>
    <r>
      <t>Adjusted Runoff Over Watershed, R</t>
    </r>
    <r>
      <rPr>
        <b/>
        <vertAlign val="subscript"/>
        <sz val="11"/>
        <color theme="1"/>
        <rFont val="Calibri"/>
        <family val="2"/>
        <scheme val="minor"/>
      </rPr>
      <t>ADJ</t>
    </r>
    <r>
      <rPr>
        <b/>
        <sz val="11"/>
        <color theme="1"/>
        <rFont val="Calibri"/>
        <family val="2"/>
        <scheme val="minor"/>
      </rPr>
      <t xml:space="preserve"> = V</t>
    </r>
    <r>
      <rPr>
        <b/>
        <vertAlign val="subscript"/>
        <sz val="11"/>
        <color theme="1"/>
        <rFont val="Calibri"/>
        <family val="2"/>
        <scheme val="minor"/>
      </rPr>
      <t>ADJ</t>
    </r>
  </si>
  <si>
    <r>
      <t xml:space="preserve">                                                                                     A</t>
    </r>
    <r>
      <rPr>
        <b/>
        <vertAlign val="subscript"/>
        <sz val="11"/>
        <color theme="1"/>
        <rFont val="Calibri"/>
        <family val="2"/>
        <scheme val="minor"/>
      </rPr>
      <t>W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</si>
  <si>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ADJ</t>
    </r>
    <r>
      <rPr>
        <b/>
        <sz val="11"/>
        <color theme="1"/>
        <rFont val="Calibri"/>
        <family val="2"/>
        <scheme val="minor"/>
      </rPr>
      <t xml:space="preserve"> (in) =</t>
    </r>
  </si>
  <si>
    <r>
      <rPr>
        <b/>
        <sz val="11"/>
        <color theme="1"/>
        <rFont val="Calibri"/>
        <family val="2"/>
        <scheme val="minor"/>
      </rPr>
      <t>S</t>
    </r>
    <r>
      <rPr>
        <b/>
        <vertAlign val="subscript"/>
        <sz val="11"/>
        <color theme="1"/>
        <rFont val="Calibri"/>
        <family val="2"/>
        <scheme val="minor"/>
      </rPr>
      <t>ADJ</t>
    </r>
    <r>
      <rPr>
        <b/>
        <sz val="11"/>
        <color theme="1"/>
        <rFont val="Calibri"/>
        <family val="2"/>
        <scheme val="minor"/>
      </rPr>
      <t>=</t>
    </r>
  </si>
  <si>
    <r>
      <t>Adjusted CN for detention calcs, CN</t>
    </r>
    <r>
      <rPr>
        <b/>
        <vertAlign val="subscript"/>
        <sz val="11"/>
        <color theme="1"/>
        <rFont val="Calibri"/>
        <family val="2"/>
        <scheme val="minor"/>
      </rPr>
      <t>ADJ</t>
    </r>
    <r>
      <rPr>
        <b/>
        <sz val="11"/>
        <color theme="1"/>
        <rFont val="Calibri"/>
        <family val="2"/>
        <scheme val="minor"/>
      </rPr>
      <t xml:space="preserve"> =</t>
    </r>
  </si>
  <si>
    <t>*Blue values are entered by user</t>
  </si>
  <si>
    <t xml:space="preserve">100-year </t>
  </si>
  <si>
    <t>CN</t>
  </si>
  <si>
    <t>building</t>
  </si>
  <si>
    <t>perm parking</t>
  </si>
  <si>
    <t>pond</t>
  </si>
  <si>
    <t>landscape</t>
  </si>
  <si>
    <t>acres</t>
  </si>
  <si>
    <t>A*CN</t>
  </si>
  <si>
    <t>weighted CN</t>
  </si>
  <si>
    <t>**Note that permeable pavement is not included in the impervious area calculation for volume control</t>
  </si>
  <si>
    <t>adjusted CN **</t>
  </si>
  <si>
    <t>*</t>
  </si>
  <si>
    <t>* Note that permeable pavement is assigned a CN of 91 to account for initial abstractions</t>
  </si>
  <si>
    <t xml:space="preserve">   100-year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</si>
</sst>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50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2" fontId="0" fillId="0" borderId="1" xfId="0" applyNumberFormat="1" applyFont="1" applyBorder="1" applyAlignment="1" applyProtection="1">
      <alignment horizont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0" fillId="0" borderId="0" xfId="0" applyBorder="1" applyProtection="1"/>
    <xf numFmtId="2" fontId="4" fillId="0" borderId="1" xfId="0" applyNumberFormat="1" applyFont="1" applyBorder="1" applyAlignment="1" applyProtection="1">
      <alignment horizontal="center"/>
    </xf>
    <xf numFmtId="0" fontId="4" fillId="0" borderId="2" xfId="0" applyFont="1" applyBorder="1" applyAlignment="1" applyProtection="1"/>
    <xf numFmtId="2" fontId="4" fillId="0" borderId="2" xfId="0" applyNumberFormat="1" applyFont="1" applyBorder="1" applyAlignment="1" applyProtection="1">
      <alignment horizontal="center"/>
    </xf>
    <xf numFmtId="0" fontId="0" fillId="0" borderId="2" xfId="0" applyBorder="1" applyProtection="1"/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3" fillId="0" borderId="0" xfId="0" applyFont="1" applyBorder="1" applyProtection="1"/>
    <xf numFmtId="0" fontId="4" fillId="0" borderId="2" xfId="0" applyFont="1" applyBorder="1" applyAlignment="1" applyProtection="1">
      <alignment horizontal="right"/>
    </xf>
    <xf numFmtId="2" fontId="8" fillId="0" borderId="2" xfId="0" applyNumberFormat="1" applyFont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0" xfId="0" applyFont="1" applyBorder="1" applyAlignment="1" applyProtection="1">
      <alignment horizontal="right"/>
    </xf>
    <xf numFmtId="2" fontId="8" fillId="0" borderId="0" xfId="0" applyNumberFormat="1" applyFont="1" applyBorder="1" applyAlignment="1" applyProtection="1">
      <alignment horizontal="center"/>
    </xf>
    <xf numFmtId="0" fontId="4" fillId="0" borderId="0" xfId="0" applyFont="1" applyBorder="1" applyProtection="1"/>
    <xf numFmtId="2" fontId="4" fillId="0" borderId="0" xfId="0" applyNumberFormat="1" applyFont="1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0" xfId="0" applyFont="1" applyFill="1" applyProtection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2" xfId="0" applyBorder="1"/>
    <xf numFmtId="0" fontId="1" fillId="2" borderId="0" xfId="1" applyBorder="1"/>
    <xf numFmtId="164" fontId="0" fillId="0" borderId="0" xfId="0" applyNumberFormat="1"/>
    <xf numFmtId="0" fontId="0" fillId="0" borderId="0" xfId="0" applyFill="1" applyBorder="1"/>
    <xf numFmtId="164" fontId="1" fillId="2" borderId="0" xfId="1" applyNumberFormat="1" applyBorder="1"/>
    <xf numFmtId="0" fontId="0" fillId="0" borderId="2" xfId="0" applyFont="1" applyBorder="1"/>
    <xf numFmtId="0" fontId="2" fillId="3" borderId="1" xfId="2" applyBorder="1" applyAlignment="1" applyProtection="1">
      <alignment horizontal="center"/>
    </xf>
    <xf numFmtId="0" fontId="0" fillId="0" borderId="5" xfId="0" applyBorder="1"/>
    <xf numFmtId="0" fontId="0" fillId="0" borderId="7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9" xfId="0" applyBorder="1"/>
    <xf numFmtId="0" fontId="0" fillId="0" borderId="0" xfId="0" applyFill="1" applyBorder="1" applyAlignment="1">
      <alignment horizontal="left"/>
    </xf>
    <xf numFmtId="0" fontId="4" fillId="0" borderId="0" xfId="0" applyFont="1" applyAlignment="1" applyProtection="1">
      <alignment horizontal="left"/>
    </xf>
    <xf numFmtId="0" fontId="0" fillId="4" borderId="0" xfId="0" applyFill="1" applyProtection="1"/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wrapText="1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34</xdr:row>
      <xdr:rowOff>114300</xdr:rowOff>
    </xdr:from>
    <xdr:to>
      <xdr:col>2</xdr:col>
      <xdr:colOff>19050</xdr:colOff>
      <xdr:row>36</xdr:row>
      <xdr:rowOff>95250</xdr:rowOff>
    </xdr:to>
    <xdr:sp macro="" textlink="">
      <xdr:nvSpPr>
        <xdr:cNvPr id="6" name="Oval 5"/>
        <xdr:cNvSpPr/>
      </xdr:nvSpPr>
      <xdr:spPr>
        <a:xfrm>
          <a:off x="3276601" y="7200900"/>
          <a:ext cx="619124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2533650</xdr:colOff>
      <xdr:row>29</xdr:row>
      <xdr:rowOff>4763</xdr:rowOff>
    </xdr:from>
    <xdr:to>
      <xdr:col>1</xdr:col>
      <xdr:colOff>66676</xdr:colOff>
      <xdr:row>29</xdr:row>
      <xdr:rowOff>9525</xdr:rowOff>
    </xdr:to>
    <xdr:cxnSp macro="">
      <xdr:nvCxnSpPr>
        <xdr:cNvPr id="7" name="Straight Connector 6"/>
        <xdr:cNvCxnSpPr/>
      </xdr:nvCxnSpPr>
      <xdr:spPr>
        <a:xfrm flipV="1">
          <a:off x="2533650" y="5900738"/>
          <a:ext cx="342901" cy="476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34</xdr:row>
      <xdr:rowOff>114300</xdr:rowOff>
    </xdr:from>
    <xdr:to>
      <xdr:col>2</xdr:col>
      <xdr:colOff>19050</xdr:colOff>
      <xdr:row>36</xdr:row>
      <xdr:rowOff>95250</xdr:rowOff>
    </xdr:to>
    <xdr:sp macro="" textlink="">
      <xdr:nvSpPr>
        <xdr:cNvPr id="2" name="Oval 1"/>
        <xdr:cNvSpPr/>
      </xdr:nvSpPr>
      <xdr:spPr>
        <a:xfrm>
          <a:off x="3276601" y="7210425"/>
          <a:ext cx="619124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2533650</xdr:colOff>
      <xdr:row>29</xdr:row>
      <xdr:rowOff>4763</xdr:rowOff>
    </xdr:from>
    <xdr:to>
      <xdr:col>1</xdr:col>
      <xdr:colOff>66676</xdr:colOff>
      <xdr:row>29</xdr:row>
      <xdr:rowOff>9525</xdr:rowOff>
    </xdr:to>
    <xdr:cxnSp macro="">
      <xdr:nvCxnSpPr>
        <xdr:cNvPr id="3" name="Straight Connector 2"/>
        <xdr:cNvCxnSpPr/>
      </xdr:nvCxnSpPr>
      <xdr:spPr>
        <a:xfrm flipV="1">
          <a:off x="2533650" y="5995988"/>
          <a:ext cx="800101" cy="476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90" zoomScaleNormal="90" workbookViewId="0">
      <selection activeCell="F5" sqref="F5"/>
    </sheetView>
  </sheetViews>
  <sheetFormatPr defaultRowHeight="15" x14ac:dyDescent="0.25"/>
  <cols>
    <col min="1" max="1" width="49" bestFit="1" customWidth="1"/>
    <col min="5" max="5" width="10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1" t="s">
        <v>1</v>
      </c>
      <c r="B3" s="26" t="s">
        <v>22</v>
      </c>
      <c r="C3" s="46"/>
      <c r="D3" s="46"/>
      <c r="E3" s="2"/>
      <c r="F3" s="2"/>
      <c r="G3" s="2"/>
    </row>
    <row r="4" spans="1:7" ht="15.75" thickBot="1" x14ac:dyDescent="0.3">
      <c r="A4" s="2"/>
      <c r="B4" s="47"/>
      <c r="C4" s="47"/>
      <c r="D4" s="3"/>
      <c r="E4" s="47"/>
      <c r="F4" s="47"/>
      <c r="G4" s="2"/>
    </row>
    <row r="5" spans="1:7" ht="18.75" thickBot="1" x14ac:dyDescent="0.4">
      <c r="A5" s="4" t="s">
        <v>2</v>
      </c>
      <c r="B5" s="25">
        <v>5</v>
      </c>
      <c r="C5" s="2"/>
      <c r="D5" s="2"/>
      <c r="E5" s="4" t="s">
        <v>3</v>
      </c>
      <c r="F5" s="25">
        <v>2.2999999999999998</v>
      </c>
      <c r="G5" s="14"/>
    </row>
    <row r="6" spans="1:7" ht="15.75" thickBot="1" x14ac:dyDescent="0.3">
      <c r="A6" s="4"/>
      <c r="B6" s="5"/>
      <c r="C6" s="2"/>
      <c r="D6" s="2"/>
      <c r="E6" s="2"/>
      <c r="F6" s="2"/>
      <c r="G6" s="2"/>
    </row>
    <row r="7" spans="1:7" ht="15.75" customHeight="1" thickBot="1" x14ac:dyDescent="0.3">
      <c r="A7" s="4" t="s">
        <v>6</v>
      </c>
      <c r="B7" s="25">
        <v>98</v>
      </c>
      <c r="C7" s="2"/>
      <c r="D7" s="2"/>
      <c r="E7" s="49"/>
      <c r="F7" s="49"/>
      <c r="G7" s="49"/>
    </row>
    <row r="8" spans="1:7" ht="16.5" customHeight="1" thickBot="1" x14ac:dyDescent="0.3">
      <c r="A8" s="2"/>
      <c r="B8" s="8"/>
      <c r="C8" s="2"/>
      <c r="D8" s="2"/>
      <c r="E8" s="49"/>
      <c r="F8" s="49"/>
      <c r="G8" s="49"/>
    </row>
    <row r="9" spans="1:7" ht="15.75" thickBot="1" x14ac:dyDescent="0.3">
      <c r="A9" s="4" t="s">
        <v>5</v>
      </c>
      <c r="B9" s="38">
        <v>6.92</v>
      </c>
      <c r="C9" s="45" t="s">
        <v>36</v>
      </c>
      <c r="D9" s="2"/>
      <c r="E9" s="49"/>
      <c r="F9" s="49"/>
      <c r="G9" s="49"/>
    </row>
    <row r="10" spans="1:7" ht="15.75" thickBot="1" x14ac:dyDescent="0.3">
      <c r="A10" s="2"/>
      <c r="B10" s="7"/>
      <c r="C10" s="2"/>
      <c r="D10" s="2"/>
      <c r="E10" s="49"/>
      <c r="F10" s="49"/>
      <c r="G10" s="49"/>
    </row>
    <row r="11" spans="1:7" ht="15.75" thickBot="1" x14ac:dyDescent="0.3">
      <c r="A11" s="4" t="s">
        <v>7</v>
      </c>
      <c r="B11" s="6">
        <f>(1000/B7)-10</f>
        <v>0.20408163265306101</v>
      </c>
      <c r="C11" s="2"/>
      <c r="D11" s="2"/>
      <c r="E11" s="2"/>
      <c r="F11" s="2"/>
      <c r="G11" s="2"/>
    </row>
    <row r="12" spans="1:7" ht="15.75" thickBot="1" x14ac:dyDescent="0.3">
      <c r="A12" s="9"/>
      <c r="B12" s="9"/>
      <c r="C12" s="9"/>
      <c r="D12" s="9"/>
      <c r="E12" s="9"/>
      <c r="F12" s="9"/>
      <c r="G12" s="9"/>
    </row>
    <row r="13" spans="1:7" ht="15.75" thickBot="1" x14ac:dyDescent="0.3">
      <c r="A13" s="4" t="s">
        <v>4</v>
      </c>
      <c r="B13" s="6">
        <f>((B9-0.2*B11)^2)/(B9+0.8*B11)</f>
        <v>6.6809820002681271</v>
      </c>
      <c r="C13" s="2"/>
      <c r="D13" s="2"/>
      <c r="E13" s="2"/>
      <c r="F13" s="2"/>
      <c r="G13" s="2"/>
    </row>
    <row r="14" spans="1:7" ht="15.75" thickBot="1" x14ac:dyDescent="0.3">
      <c r="A14" s="2"/>
      <c r="B14" s="7"/>
      <c r="C14" s="2"/>
      <c r="D14" s="2"/>
      <c r="E14" s="2"/>
      <c r="F14" s="2"/>
      <c r="G14" s="2"/>
    </row>
    <row r="15" spans="1:7" ht="18.75" thickBot="1" x14ac:dyDescent="0.4">
      <c r="A15" s="4" t="s">
        <v>8</v>
      </c>
      <c r="B15" s="10">
        <f>(B13/12)*B5</f>
        <v>2.7837425001117193</v>
      </c>
      <c r="C15" s="2"/>
      <c r="D15" s="2"/>
      <c r="E15" s="2"/>
      <c r="F15" s="2"/>
      <c r="G15" s="2"/>
    </row>
    <row r="16" spans="1:7" ht="15.75" thickBot="1" x14ac:dyDescent="0.3">
      <c r="A16" s="11"/>
      <c r="B16" s="12"/>
      <c r="C16" s="13"/>
      <c r="D16" s="13"/>
      <c r="E16" s="13"/>
      <c r="F16" s="13"/>
      <c r="G16" s="13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48" t="s">
        <v>9</v>
      </c>
      <c r="B18" s="48"/>
      <c r="C18" s="2"/>
      <c r="D18" s="2"/>
      <c r="E18" s="2"/>
      <c r="F18" s="2"/>
      <c r="G18" s="2"/>
    </row>
    <row r="19" spans="1:7" ht="15.75" thickBot="1" x14ac:dyDescent="0.3">
      <c r="A19" s="2"/>
      <c r="B19" s="2"/>
      <c r="C19" s="2"/>
      <c r="D19" s="2"/>
      <c r="E19" s="2"/>
      <c r="F19" s="2"/>
      <c r="G19" s="2"/>
    </row>
    <row r="20" spans="1:7" ht="18.75" thickBot="1" x14ac:dyDescent="0.4">
      <c r="A20" s="4" t="s">
        <v>10</v>
      </c>
      <c r="B20" s="10">
        <f>(1/12)*F5</f>
        <v>0.19166666666666665</v>
      </c>
      <c r="C20" s="1" t="s">
        <v>11</v>
      </c>
      <c r="D20" s="14" t="s">
        <v>12</v>
      </c>
      <c r="E20" s="2"/>
      <c r="F20" s="2"/>
      <c r="G20" s="2"/>
    </row>
    <row r="21" spans="1:7" ht="15.75" thickBot="1" x14ac:dyDescent="0.3">
      <c r="A21" s="4"/>
      <c r="B21" s="15"/>
      <c r="C21" s="2"/>
      <c r="D21" s="14"/>
      <c r="E21" s="2"/>
      <c r="F21" s="2"/>
      <c r="G21" s="2"/>
    </row>
    <row r="22" spans="1:7" ht="18.75" thickBot="1" x14ac:dyDescent="0.4">
      <c r="A22" s="4" t="s">
        <v>13</v>
      </c>
      <c r="B22" s="25">
        <v>0</v>
      </c>
      <c r="C22" s="1" t="s">
        <v>11</v>
      </c>
      <c r="D22" s="16" t="s">
        <v>14</v>
      </c>
      <c r="E22" s="9"/>
      <c r="F22" s="9"/>
      <c r="G22" s="9"/>
    </row>
    <row r="23" spans="1:7" ht="15.75" thickBot="1" x14ac:dyDescent="0.3">
      <c r="A23" s="17"/>
      <c r="B23" s="18"/>
      <c r="C23" s="19"/>
      <c r="D23" s="13"/>
      <c r="E23" s="13"/>
      <c r="F23" s="13"/>
      <c r="G23" s="13"/>
    </row>
    <row r="24" spans="1:7" x14ac:dyDescent="0.25">
      <c r="A24" s="20"/>
      <c r="B24" s="21"/>
      <c r="C24" s="22"/>
      <c r="D24" s="9"/>
      <c r="E24" s="9"/>
      <c r="F24" s="9"/>
      <c r="G24" s="9"/>
    </row>
    <row r="25" spans="1:7" ht="18" x14ac:dyDescent="0.35">
      <c r="A25" s="1" t="s">
        <v>15</v>
      </c>
      <c r="B25" s="2"/>
      <c r="C25" s="2"/>
      <c r="D25" s="2"/>
      <c r="E25" s="2"/>
      <c r="F25" s="2"/>
      <c r="G25" s="2"/>
    </row>
    <row r="26" spans="1:7" ht="15.75" thickBot="1" x14ac:dyDescent="0.3">
      <c r="A26" s="2"/>
      <c r="B26" s="2"/>
      <c r="C26" s="2"/>
      <c r="D26" s="2"/>
      <c r="E26" s="2"/>
      <c r="F26" s="2"/>
      <c r="G26" s="2"/>
    </row>
    <row r="27" spans="1:7" ht="18.75" thickBot="1" x14ac:dyDescent="0.4">
      <c r="A27" s="4" t="s">
        <v>16</v>
      </c>
      <c r="B27" s="10">
        <f>B15-B20-B22</f>
        <v>2.5920758334450529</v>
      </c>
      <c r="C27" s="2"/>
      <c r="D27" s="2"/>
      <c r="E27" s="2"/>
      <c r="F27" s="2"/>
      <c r="G27" s="2"/>
    </row>
    <row r="28" spans="1:7" x14ac:dyDescent="0.25">
      <c r="A28" s="4"/>
      <c r="B28" s="23"/>
      <c r="C28" s="2"/>
      <c r="D28" s="2"/>
      <c r="E28" s="2"/>
      <c r="F28" s="2"/>
      <c r="G28" s="2"/>
    </row>
    <row r="29" spans="1:7" ht="18" x14ac:dyDescent="0.35">
      <c r="A29" s="4" t="s">
        <v>17</v>
      </c>
      <c r="B29" s="23"/>
      <c r="C29" s="2"/>
      <c r="D29" s="2"/>
      <c r="E29" s="2"/>
      <c r="F29" s="2"/>
      <c r="G29" s="2"/>
    </row>
    <row r="30" spans="1:7" ht="18" x14ac:dyDescent="0.35">
      <c r="A30" s="4" t="s">
        <v>18</v>
      </c>
      <c r="B30" s="2"/>
      <c r="C30" s="2"/>
      <c r="D30" s="2"/>
      <c r="E30" s="2"/>
      <c r="F30" s="2"/>
      <c r="G30" s="2"/>
    </row>
    <row r="31" spans="1:7" ht="15.75" thickBot="1" x14ac:dyDescent="0.3">
      <c r="A31" s="2"/>
      <c r="B31" s="2"/>
      <c r="C31" s="2"/>
      <c r="D31" s="2"/>
      <c r="E31" s="2"/>
      <c r="F31" s="2"/>
      <c r="G31" s="2"/>
    </row>
    <row r="32" spans="1:7" ht="18.75" thickBot="1" x14ac:dyDescent="0.4">
      <c r="A32" s="4" t="s">
        <v>19</v>
      </c>
      <c r="B32" s="10">
        <f>ROUND((B27/B5)*12,2)</f>
        <v>6.22</v>
      </c>
      <c r="C32" s="2"/>
      <c r="D32" s="2"/>
      <c r="E32" s="2"/>
      <c r="F32" s="2"/>
      <c r="G32" s="2"/>
    </row>
    <row r="33" spans="1:7" ht="15.75" thickBot="1" x14ac:dyDescent="0.3">
      <c r="A33" s="2"/>
      <c r="B33" s="2"/>
      <c r="C33" s="2"/>
      <c r="D33" s="2"/>
      <c r="E33" s="2"/>
      <c r="F33" s="2"/>
      <c r="G33" s="2"/>
    </row>
    <row r="34" spans="1:7" ht="18.75" thickBot="1" x14ac:dyDescent="0.4">
      <c r="A34" s="4" t="s">
        <v>20</v>
      </c>
      <c r="B34" s="10">
        <f>((SQRT(((0.8*B32+0.4*B9)^2)+(-4*-0.04*(B9*B32-B9*B9))))-((0.8*B32+0.4*B9)))/-0.08</f>
        <v>0.6275507226731758</v>
      </c>
      <c r="C34" s="2"/>
      <c r="D34" s="23"/>
      <c r="E34" s="14"/>
      <c r="F34" s="2"/>
      <c r="G34" s="2"/>
    </row>
    <row r="35" spans="1:7" x14ac:dyDescent="0.25">
      <c r="A35" s="2"/>
      <c r="B35" s="23"/>
      <c r="C35" s="2"/>
      <c r="D35" s="15"/>
      <c r="E35" s="2"/>
      <c r="F35" s="2"/>
      <c r="G35" s="2"/>
    </row>
    <row r="36" spans="1:7" ht="18" x14ac:dyDescent="0.35">
      <c r="A36" s="4" t="s">
        <v>21</v>
      </c>
      <c r="B36" s="23">
        <f>(1000/(B34+10))</f>
        <v>94.09505784494317</v>
      </c>
      <c r="C36" s="2"/>
      <c r="D36" s="24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B38" s="2"/>
      <c r="C38" s="2"/>
      <c r="D38" s="2"/>
      <c r="E38" s="2"/>
      <c r="F38" s="2"/>
      <c r="G38" s="2"/>
    </row>
  </sheetData>
  <mergeCells count="4">
    <mergeCell ref="B4:C4"/>
    <mergeCell ref="E4:F4"/>
    <mergeCell ref="A18:B18"/>
    <mergeCell ref="E7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zoomScale="90" zoomScaleNormal="90" workbookViewId="0">
      <selection activeCell="O23" sqref="O23"/>
    </sheetView>
  </sheetViews>
  <sheetFormatPr defaultRowHeight="15" x14ac:dyDescent="0.25"/>
  <cols>
    <col min="1" max="1" width="49" bestFit="1" customWidth="1"/>
    <col min="5" max="5" width="10.85546875" customWidth="1"/>
    <col min="15" max="15" width="12.28515625" customWidth="1"/>
    <col min="16" max="16" width="10.42578125" customWidth="1"/>
  </cols>
  <sheetData>
    <row r="1" spans="1:19" x14ac:dyDescent="0.25">
      <c r="A1" s="1" t="s">
        <v>0</v>
      </c>
      <c r="B1" s="2"/>
      <c r="C1" s="2"/>
      <c r="D1" s="2"/>
      <c r="E1" s="2"/>
      <c r="F1" s="2"/>
      <c r="G1" s="2"/>
    </row>
    <row r="2" spans="1:19" x14ac:dyDescent="0.25">
      <c r="A2" s="2"/>
      <c r="B2" s="2"/>
      <c r="C2" s="2"/>
      <c r="D2" s="2"/>
      <c r="E2" s="2"/>
      <c r="F2" s="2"/>
      <c r="G2" s="2"/>
    </row>
    <row r="3" spans="1:19" x14ac:dyDescent="0.25">
      <c r="A3" s="1" t="s">
        <v>1</v>
      </c>
      <c r="B3" s="26" t="s">
        <v>22</v>
      </c>
      <c r="C3" s="46"/>
      <c r="D3" s="46"/>
      <c r="E3" s="2"/>
      <c r="F3" s="2"/>
      <c r="G3" s="2"/>
    </row>
    <row r="4" spans="1:19" ht="15.75" thickBot="1" x14ac:dyDescent="0.3">
      <c r="A4" s="2"/>
      <c r="B4" s="47"/>
      <c r="C4" s="47"/>
      <c r="D4" s="3"/>
      <c r="E4" s="47"/>
      <c r="F4" s="47"/>
      <c r="G4" s="2"/>
    </row>
    <row r="5" spans="1:19" ht="18.75" thickBot="1" x14ac:dyDescent="0.4">
      <c r="A5" s="4" t="s">
        <v>2</v>
      </c>
      <c r="B5" s="25">
        <v>5</v>
      </c>
      <c r="C5" s="2"/>
      <c r="D5" s="2"/>
      <c r="E5" s="4" t="s">
        <v>3</v>
      </c>
      <c r="F5" s="25">
        <v>2.2999999999999998</v>
      </c>
      <c r="G5" s="2"/>
      <c r="S5" s="34"/>
    </row>
    <row r="6" spans="1:19" ht="15.75" thickBot="1" x14ac:dyDescent="0.3">
      <c r="A6" s="4"/>
      <c r="B6" s="5"/>
      <c r="C6" s="2"/>
      <c r="D6" s="2"/>
      <c r="E6" s="2"/>
      <c r="F6" s="2"/>
      <c r="G6" s="2"/>
      <c r="H6" s="27"/>
      <c r="I6" s="28"/>
      <c r="J6" s="28"/>
      <c r="K6" s="28"/>
      <c r="L6" s="28"/>
      <c r="M6" s="28"/>
      <c r="N6" s="28"/>
      <c r="O6" s="28"/>
      <c r="P6" s="28"/>
      <c r="Q6" s="28"/>
      <c r="R6" s="39"/>
      <c r="S6" s="34"/>
    </row>
    <row r="7" spans="1:19" ht="15.75" thickBot="1" x14ac:dyDescent="0.3">
      <c r="A7" s="4" t="s">
        <v>6</v>
      </c>
      <c r="B7" s="25">
        <v>89.2</v>
      </c>
      <c r="C7" s="2"/>
      <c r="D7" s="2"/>
      <c r="E7" s="2"/>
      <c r="F7" s="2"/>
      <c r="G7" s="2"/>
      <c r="H7" s="29"/>
      <c r="I7" s="30"/>
      <c r="J7" s="30" t="s">
        <v>29</v>
      </c>
      <c r="K7" s="30" t="s">
        <v>24</v>
      </c>
      <c r="L7" s="30" t="s">
        <v>30</v>
      </c>
      <c r="M7" s="30"/>
      <c r="N7" s="30"/>
      <c r="O7" s="30"/>
      <c r="P7" s="30"/>
      <c r="Q7" s="30"/>
      <c r="R7" s="40"/>
      <c r="S7" s="34"/>
    </row>
    <row r="8" spans="1:19" ht="16.5" customHeight="1" thickBot="1" x14ac:dyDescent="0.3">
      <c r="A8" s="2"/>
      <c r="B8" s="8"/>
      <c r="C8" s="2"/>
      <c r="D8" s="2"/>
      <c r="E8" s="2"/>
      <c r="F8" s="2"/>
      <c r="G8" s="2"/>
      <c r="H8" s="29"/>
      <c r="I8" s="41" t="s">
        <v>25</v>
      </c>
      <c r="J8" s="30">
        <v>2.2999999999999998</v>
      </c>
      <c r="K8" s="30">
        <v>98</v>
      </c>
      <c r="L8" s="30">
        <f>+J8*K8</f>
        <v>225.39999999999998</v>
      </c>
      <c r="M8" s="30"/>
      <c r="N8" s="30"/>
      <c r="O8" s="30"/>
      <c r="P8" s="30"/>
      <c r="Q8" s="30"/>
      <c r="R8" s="40"/>
      <c r="S8" s="34"/>
    </row>
    <row r="9" spans="1:19" ht="15.75" thickBot="1" x14ac:dyDescent="0.3">
      <c r="A9" s="4" t="s">
        <v>5</v>
      </c>
      <c r="B9" s="38">
        <v>6.92</v>
      </c>
      <c r="C9" s="4" t="s">
        <v>23</v>
      </c>
      <c r="D9" s="2"/>
      <c r="E9" s="2"/>
      <c r="F9" s="2"/>
      <c r="G9" s="2"/>
      <c r="H9" s="29"/>
      <c r="I9" s="41" t="s">
        <v>26</v>
      </c>
      <c r="J9" s="30">
        <v>1.5</v>
      </c>
      <c r="K9" s="30">
        <v>91</v>
      </c>
      <c r="L9" s="30">
        <f t="shared" ref="L9:L11" si="0">+J9*K9</f>
        <v>136.5</v>
      </c>
      <c r="M9" s="30" t="s">
        <v>34</v>
      </c>
      <c r="N9" s="30"/>
      <c r="O9" s="30"/>
      <c r="P9" s="30"/>
      <c r="Q9" s="30"/>
      <c r="R9" s="40"/>
      <c r="S9" s="34"/>
    </row>
    <row r="10" spans="1:19" ht="15.75" thickBot="1" x14ac:dyDescent="0.3">
      <c r="A10" s="2"/>
      <c r="B10" s="7"/>
      <c r="C10" s="2"/>
      <c r="D10" s="2"/>
      <c r="E10" s="2"/>
      <c r="F10" s="2"/>
      <c r="G10" s="2"/>
      <c r="H10" s="29"/>
      <c r="I10" s="41" t="s">
        <v>27</v>
      </c>
      <c r="J10" s="30">
        <v>0.3</v>
      </c>
      <c r="K10" s="30">
        <v>98</v>
      </c>
      <c r="L10" s="30">
        <f t="shared" si="0"/>
        <v>29.4</v>
      </c>
      <c r="M10" s="30"/>
      <c r="N10" s="30"/>
      <c r="O10" s="30"/>
      <c r="P10" s="30"/>
      <c r="Q10" s="30"/>
      <c r="R10" s="40"/>
      <c r="S10" s="34"/>
    </row>
    <row r="11" spans="1:19" ht="15.75" thickBot="1" x14ac:dyDescent="0.3">
      <c r="A11" s="4" t="s">
        <v>7</v>
      </c>
      <c r="B11" s="6">
        <f>(1000/B7)-10</f>
        <v>1.2107623318385645</v>
      </c>
      <c r="C11" s="2"/>
      <c r="D11" s="2"/>
      <c r="E11" s="2"/>
      <c r="F11" s="2"/>
      <c r="G11" s="2"/>
      <c r="H11" s="29"/>
      <c r="I11" s="41" t="s">
        <v>28</v>
      </c>
      <c r="J11" s="37">
        <v>0.9</v>
      </c>
      <c r="K11" s="37">
        <v>61</v>
      </c>
      <c r="L11" s="32">
        <f t="shared" si="0"/>
        <v>54.9</v>
      </c>
      <c r="M11" s="30"/>
      <c r="N11" s="30"/>
      <c r="O11" s="30"/>
      <c r="P11" s="30"/>
      <c r="Q11" s="30"/>
      <c r="R11" s="40"/>
      <c r="S11" s="34"/>
    </row>
    <row r="12" spans="1:19" ht="15.75" thickBot="1" x14ac:dyDescent="0.3">
      <c r="A12" s="9"/>
      <c r="B12" s="9"/>
      <c r="C12" s="9"/>
      <c r="D12" s="9"/>
      <c r="E12" s="9"/>
      <c r="F12" s="9"/>
      <c r="G12" s="9"/>
      <c r="H12" s="29"/>
      <c r="I12" s="30"/>
      <c r="J12" s="30">
        <f>SUM(J8:J11)</f>
        <v>5</v>
      </c>
      <c r="K12" s="30"/>
      <c r="L12" s="35">
        <f>SUM(L8:L11)</f>
        <v>446.19999999999993</v>
      </c>
      <c r="M12" s="36">
        <f>+L12/J12</f>
        <v>89.239999999999981</v>
      </c>
      <c r="N12" s="33" t="s">
        <v>31</v>
      </c>
      <c r="O12" s="33"/>
      <c r="P12" s="30"/>
      <c r="Q12" s="30"/>
      <c r="R12" s="40"/>
      <c r="S12" s="34"/>
    </row>
    <row r="13" spans="1:19" ht="15.75" thickBot="1" x14ac:dyDescent="0.3">
      <c r="A13" s="4" t="s">
        <v>4</v>
      </c>
      <c r="B13" s="6">
        <f>((B9-0.2*B11)^2)/(B9+0.8*B11)</f>
        <v>5.6529158423246644</v>
      </c>
      <c r="C13" s="2"/>
      <c r="D13" s="2"/>
      <c r="E13" s="2"/>
      <c r="F13" s="2"/>
      <c r="G13" s="2"/>
      <c r="H13" s="29"/>
      <c r="I13" s="30"/>
      <c r="J13" s="30"/>
      <c r="K13" s="30"/>
      <c r="L13" s="30"/>
      <c r="M13" s="33">
        <v>85.1</v>
      </c>
      <c r="N13" s="33" t="s">
        <v>33</v>
      </c>
      <c r="O13" s="33"/>
      <c r="P13" s="30"/>
      <c r="Q13" s="30"/>
      <c r="R13" s="40"/>
      <c r="S13" s="34"/>
    </row>
    <row r="14" spans="1:19" ht="15.75" thickBot="1" x14ac:dyDescent="0.3">
      <c r="A14" s="2"/>
      <c r="B14" s="7"/>
      <c r="C14" s="2"/>
      <c r="D14" s="2"/>
      <c r="E14" s="2"/>
      <c r="F14" s="2"/>
      <c r="G14" s="2"/>
      <c r="H14" s="29"/>
      <c r="I14" s="44" t="s">
        <v>35</v>
      </c>
      <c r="J14" s="30"/>
      <c r="K14" s="30"/>
      <c r="L14" s="30"/>
      <c r="M14" s="30"/>
      <c r="N14" s="30"/>
      <c r="O14" s="30"/>
      <c r="P14" s="30"/>
      <c r="Q14" s="30"/>
      <c r="R14" s="40"/>
      <c r="S14" s="34"/>
    </row>
    <row r="15" spans="1:19" ht="18.75" thickBot="1" x14ac:dyDescent="0.4">
      <c r="A15" s="4" t="s">
        <v>8</v>
      </c>
      <c r="B15" s="10">
        <f>(B13/12)*B5</f>
        <v>2.3553816009686104</v>
      </c>
      <c r="C15" s="2"/>
      <c r="D15" s="2"/>
      <c r="E15" s="2"/>
      <c r="F15" s="2"/>
      <c r="G15" s="2"/>
      <c r="H15" s="29"/>
      <c r="I15" s="42" t="s">
        <v>32</v>
      </c>
      <c r="J15" s="30"/>
      <c r="K15" s="30"/>
      <c r="L15" s="30"/>
      <c r="M15" s="30"/>
      <c r="N15" s="30"/>
      <c r="O15" s="30"/>
      <c r="P15" s="30"/>
      <c r="Q15" s="30"/>
      <c r="R15" s="40"/>
    </row>
    <row r="16" spans="1:19" ht="15.75" thickBot="1" x14ac:dyDescent="0.3">
      <c r="A16" s="11"/>
      <c r="B16" s="12"/>
      <c r="C16" s="13"/>
      <c r="D16" s="13"/>
      <c r="E16" s="13"/>
      <c r="F16" s="13"/>
      <c r="G16" s="13"/>
      <c r="H16" s="31"/>
      <c r="I16" s="32"/>
      <c r="J16" s="32"/>
      <c r="K16" s="32"/>
      <c r="L16" s="32"/>
      <c r="M16" s="32"/>
      <c r="N16" s="32"/>
      <c r="O16" s="32"/>
      <c r="P16" s="32"/>
      <c r="Q16" s="32"/>
      <c r="R16" s="43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48" t="s">
        <v>9</v>
      </c>
      <c r="B18" s="48"/>
      <c r="C18" s="2"/>
      <c r="D18" s="2"/>
      <c r="E18" s="2"/>
      <c r="F18" s="2"/>
      <c r="G18" s="2"/>
    </row>
    <row r="19" spans="1:7" ht="15.75" thickBot="1" x14ac:dyDescent="0.3">
      <c r="A19" s="2"/>
      <c r="B19" s="2"/>
      <c r="C19" s="2"/>
      <c r="D19" s="2"/>
      <c r="E19" s="2"/>
      <c r="F19" s="2"/>
      <c r="G19" s="2"/>
    </row>
    <row r="20" spans="1:7" ht="18.75" thickBot="1" x14ac:dyDescent="0.4">
      <c r="A20" s="4" t="s">
        <v>10</v>
      </c>
      <c r="B20" s="10">
        <f>(1/12)*F5</f>
        <v>0.19166666666666665</v>
      </c>
      <c r="C20" s="1" t="s">
        <v>11</v>
      </c>
      <c r="D20" s="14" t="s">
        <v>12</v>
      </c>
      <c r="E20" s="2"/>
      <c r="F20" s="2"/>
      <c r="G20" s="2"/>
    </row>
    <row r="21" spans="1:7" ht="15.75" thickBot="1" x14ac:dyDescent="0.3">
      <c r="A21" s="4"/>
      <c r="B21" s="15"/>
      <c r="C21" s="2"/>
      <c r="D21" s="14"/>
      <c r="E21" s="2"/>
      <c r="F21" s="2"/>
      <c r="G21" s="2"/>
    </row>
    <row r="22" spans="1:7" ht="18.75" thickBot="1" x14ac:dyDescent="0.4">
      <c r="A22" s="4" t="s">
        <v>13</v>
      </c>
      <c r="B22" s="25">
        <v>0</v>
      </c>
      <c r="C22" s="1" t="s">
        <v>11</v>
      </c>
      <c r="D22" s="16" t="s">
        <v>14</v>
      </c>
      <c r="E22" s="9"/>
      <c r="F22" s="9"/>
      <c r="G22" s="9"/>
    </row>
    <row r="23" spans="1:7" ht="15.75" thickBot="1" x14ac:dyDescent="0.3">
      <c r="A23" s="17"/>
      <c r="B23" s="18"/>
      <c r="C23" s="19"/>
      <c r="D23" s="13"/>
      <c r="E23" s="13"/>
      <c r="F23" s="13"/>
      <c r="G23" s="13"/>
    </row>
    <row r="24" spans="1:7" x14ac:dyDescent="0.25">
      <c r="A24" s="20"/>
      <c r="B24" s="21"/>
      <c r="C24" s="22"/>
      <c r="D24" s="9"/>
      <c r="E24" s="9"/>
      <c r="F24" s="9"/>
      <c r="G24" s="9"/>
    </row>
    <row r="25" spans="1:7" ht="18" x14ac:dyDescent="0.35">
      <c r="A25" s="1" t="s">
        <v>15</v>
      </c>
      <c r="B25" s="2"/>
      <c r="C25" s="2"/>
      <c r="D25" s="2"/>
      <c r="E25" s="2"/>
      <c r="F25" s="2"/>
      <c r="G25" s="2"/>
    </row>
    <row r="26" spans="1:7" ht="15.75" thickBot="1" x14ac:dyDescent="0.3">
      <c r="A26" s="2"/>
      <c r="B26" s="2"/>
      <c r="C26" s="2"/>
      <c r="D26" s="2"/>
      <c r="E26" s="2"/>
      <c r="F26" s="2"/>
      <c r="G26" s="2"/>
    </row>
    <row r="27" spans="1:7" ht="18.75" thickBot="1" x14ac:dyDescent="0.4">
      <c r="A27" s="4" t="s">
        <v>16</v>
      </c>
      <c r="B27" s="10">
        <f>B15-B20-B22</f>
        <v>2.1637149343019439</v>
      </c>
      <c r="C27" s="2"/>
      <c r="D27" s="2"/>
      <c r="E27" s="2"/>
      <c r="F27" s="2"/>
      <c r="G27" s="2"/>
    </row>
    <row r="28" spans="1:7" x14ac:dyDescent="0.25">
      <c r="A28" s="4"/>
      <c r="B28" s="23"/>
      <c r="C28" s="2"/>
      <c r="D28" s="2"/>
      <c r="E28" s="2"/>
      <c r="F28" s="2"/>
      <c r="G28" s="2"/>
    </row>
    <row r="29" spans="1:7" ht="18" x14ac:dyDescent="0.35">
      <c r="A29" s="4" t="s">
        <v>17</v>
      </c>
      <c r="B29" s="23"/>
      <c r="C29" s="2"/>
      <c r="D29" s="2"/>
      <c r="E29" s="2"/>
      <c r="F29" s="2"/>
      <c r="G29" s="2"/>
    </row>
    <row r="30" spans="1:7" ht="18" x14ac:dyDescent="0.35">
      <c r="A30" s="4" t="s">
        <v>18</v>
      </c>
      <c r="B30" s="2"/>
      <c r="C30" s="2"/>
      <c r="D30" s="2"/>
      <c r="E30" s="2"/>
      <c r="F30" s="2"/>
      <c r="G30" s="2"/>
    </row>
    <row r="31" spans="1:7" ht="15.75" thickBot="1" x14ac:dyDescent="0.3">
      <c r="A31" s="2"/>
      <c r="B31" s="2"/>
      <c r="C31" s="2"/>
      <c r="D31" s="2"/>
      <c r="E31" s="2"/>
      <c r="F31" s="2"/>
      <c r="G31" s="2"/>
    </row>
    <row r="32" spans="1:7" ht="18.75" thickBot="1" x14ac:dyDescent="0.4">
      <c r="A32" s="4" t="s">
        <v>19</v>
      </c>
      <c r="B32" s="10">
        <f>ROUND((B27/B5)*12,2)</f>
        <v>5.19</v>
      </c>
      <c r="C32" s="2"/>
      <c r="D32" s="2"/>
      <c r="E32" s="2"/>
      <c r="F32" s="2"/>
      <c r="G32" s="2"/>
    </row>
    <row r="33" spans="1:7" ht="15.75" thickBot="1" x14ac:dyDescent="0.3">
      <c r="A33" s="2"/>
      <c r="B33" s="2"/>
      <c r="C33" s="2"/>
      <c r="D33" s="2"/>
      <c r="E33" s="2"/>
      <c r="F33" s="2"/>
      <c r="G33" s="2"/>
    </row>
    <row r="34" spans="1:7" ht="18.75" thickBot="1" x14ac:dyDescent="0.4">
      <c r="A34" s="4" t="s">
        <v>20</v>
      </c>
      <c r="B34" s="10">
        <f>((SQRT(((0.8*B32+0.4*B9)^2)+(-4*-0.04*(B9*B32-B9*B9))))-((0.8*B32+0.4*B9)))/-0.08</f>
        <v>1.7476548997020336</v>
      </c>
      <c r="C34" s="2"/>
      <c r="D34" s="23"/>
      <c r="E34" s="14"/>
      <c r="F34" s="2"/>
      <c r="G34" s="2"/>
    </row>
    <row r="35" spans="1:7" x14ac:dyDescent="0.25">
      <c r="A35" s="2"/>
      <c r="B35" s="23"/>
      <c r="C35" s="2"/>
      <c r="D35" s="15"/>
      <c r="E35" s="2"/>
      <c r="F35" s="2"/>
      <c r="G35" s="2"/>
    </row>
    <row r="36" spans="1:7" ht="18" x14ac:dyDescent="0.35">
      <c r="A36" s="4" t="s">
        <v>21</v>
      </c>
      <c r="B36" s="23">
        <f>(1000/(B34+10))</f>
        <v>85.12337215705611</v>
      </c>
      <c r="C36" s="2"/>
      <c r="D36" s="24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B38" s="2"/>
      <c r="C38" s="2"/>
      <c r="D38" s="2"/>
      <c r="E38" s="2"/>
      <c r="F38" s="2"/>
      <c r="G38" s="2"/>
    </row>
  </sheetData>
  <mergeCells count="3">
    <mergeCell ref="B4:C4"/>
    <mergeCell ref="E4:F4"/>
    <mergeCell ref="A18:B18"/>
  </mergeCells>
  <pageMargins left="0.25" right="0.25" top="0.75" bottom="0.75" header="0.3" footer="0.3"/>
  <pageSetup paperSize="3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 Adjustment for Vol Col - Peo</vt:lpstr>
      <vt:lpstr>CN Adjustment - Examples</vt:lpstr>
    </vt:vector>
  </TitlesOfParts>
  <Company>City of Peoria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Dvorsky</dc:creator>
  <cp:lastModifiedBy>Ruth Blancaflor</cp:lastModifiedBy>
  <cp:lastPrinted>2016-12-12T14:46:40Z</cp:lastPrinted>
  <dcterms:created xsi:type="dcterms:W3CDTF">2016-12-08T21:09:13Z</dcterms:created>
  <dcterms:modified xsi:type="dcterms:W3CDTF">2016-12-13T20:43:47Z</dcterms:modified>
</cp:coreProperties>
</file>