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L:\Peoria\!General\SW Program Management\Administration\Grant and Credit Manual\2022 Manual Update\Final Version\"/>
    </mc:Choice>
  </mc:AlternateContent>
  <xr:revisionPtr revIDLastSave="0" documentId="8_{56EBBC4F-9B3F-4C7A-82A1-79E43BE02165}" xr6:coauthVersionLast="47" xr6:coauthVersionMax="47" xr10:uidLastSave="{00000000-0000-0000-0000-000000000000}"/>
  <bookViews>
    <workbookView xWindow="15510" yWindow="-16320" windowWidth="29040" windowHeight="15840" xr2:uid="{00000000-000D-0000-FFFF-FFFF00000000}"/>
  </bookViews>
  <sheets>
    <sheet name="Calculator" sheetId="4" r:id="rId1"/>
  </sheets>
  <definedNames>
    <definedName name="_xlnm.Print_Area" localSheetId="0">Calculator!$A$7:$N$81</definedName>
    <definedName name="_xlnm.Print_Titles" localSheetId="0">Calculator!$1:$6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3" i="4" l="1"/>
  <c r="K72" i="4"/>
  <c r="H72" i="4"/>
  <c r="E78" i="4" s="1"/>
  <c r="L72" i="4" l="1"/>
  <c r="I72" i="4"/>
  <c r="M17" i="4"/>
  <c r="L43" i="4" s="1"/>
  <c r="L44" i="4" s="1"/>
  <c r="K32" i="4" l="1"/>
  <c r="K38" i="4"/>
  <c r="K40" i="4" l="1"/>
  <c r="K39" i="4"/>
  <c r="F52" i="4" l="1"/>
  <c r="F50" i="4"/>
  <c r="J62" i="4" s="1"/>
  <c r="I78" i="4" l="1"/>
  <c r="J78" i="4" l="1"/>
  <c r="J79" i="4" s="1"/>
  <c r="F78" i="4"/>
  <c r="F79" i="4" s="1"/>
</calcChain>
</file>

<file path=xl/sharedStrings.xml><?xml version="1.0" encoding="utf-8"?>
<sst xmlns="http://schemas.openxmlformats.org/spreadsheetml/2006/main" count="91" uniqueCount="65">
  <si>
    <t>per month</t>
  </si>
  <si>
    <t>per year</t>
  </si>
  <si>
    <t>What is the length of gutter that drains to the downspout?</t>
  </si>
  <si>
    <t>What is the distance from the wall to the peak of the roof?</t>
  </si>
  <si>
    <t>inches</t>
  </si>
  <si>
    <t>inch</t>
  </si>
  <si>
    <t>Rainfall Depth</t>
  </si>
  <si>
    <t>Required Volume (imp. area x depth)</t>
  </si>
  <si>
    <t>Grant Reimbursement Rates</t>
  </si>
  <si>
    <t>How much of your driveway?</t>
  </si>
  <si>
    <t>How much of the sidewalk?</t>
  </si>
  <si>
    <t>Stores 1" Rain</t>
  </si>
  <si>
    <t>Grant Amount</t>
  </si>
  <si>
    <t>Credit Amount</t>
  </si>
  <si>
    <t>Length (ft)</t>
  </si>
  <si>
    <t>Width (ft)</t>
  </si>
  <si>
    <t>x</t>
  </si>
  <si>
    <t>=</t>
  </si>
  <si>
    <t>PERVIOUS PAVEMENT CALCULATOR</t>
  </si>
  <si>
    <t>If you want to store the runoff from a 1.0 inch rainfall, you need to provide</t>
  </si>
  <si>
    <t>inches of rock base</t>
  </si>
  <si>
    <t>Enter the Rock Base thickness being constructed</t>
  </si>
  <si>
    <t>STEP 1: CALCULATE IMPERVIOUS AREA RUNOFF</t>
  </si>
  <si>
    <t>Runoff from your roof</t>
  </si>
  <si>
    <t>If so, let's calculate the roof area that drains into the downspout.</t>
  </si>
  <si>
    <t>How much impervious area is on your property?</t>
  </si>
  <si>
    <t>ft</t>
  </si>
  <si>
    <t>Runoff from your pavement</t>
  </si>
  <si>
    <t>How much of your patio?</t>
  </si>
  <si>
    <t>STEP 2: CALCULATE IMPERVIOUS AREA RUNOFF VOLUME TO BE STORED</t>
  </si>
  <si>
    <t>Based on the information you have provided:</t>
  </si>
  <si>
    <t>The void space, or porosity, of the CA-7 material is about 36%.</t>
  </si>
  <si>
    <t>STEP 3: CALCULATE REIMBURSEMENT</t>
  </si>
  <si>
    <t>STEP 4: CALCULATE CREDIT</t>
  </si>
  <si>
    <t>sq ft</t>
  </si>
  <si>
    <t>Area (sq ft)</t>
  </si>
  <si>
    <t>cu ft</t>
  </si>
  <si>
    <t xml:space="preserve">CA-7 Aggregate is a good choice for the base material because it has enough void space to store the water. </t>
  </si>
  <si>
    <t xml:space="preserve">Your pervious pavement will need at least 12" of a rock base to store the rainfall runoff &amp; provide a stable base for the pavement. </t>
  </si>
  <si>
    <t>If you intend to use a different material, enter the void space (as a pecentage) of the rock you're using here:</t>
  </si>
  <si>
    <t>If so, let's calculate the area.</t>
  </si>
  <si>
    <t>Applicant name</t>
  </si>
  <si>
    <t>Stormwater Account Number</t>
  </si>
  <si>
    <t xml:space="preserve">Please complete and submit this calculator to accompany Form B or Form E. </t>
  </si>
  <si>
    <t>You may either print the completed calculator or email it as a PDF. Please select “scale to fit” on the print menu for best results.</t>
  </si>
  <si>
    <r>
      <t xml:space="preserve">Enter information in the </t>
    </r>
    <r>
      <rPr>
        <b/>
        <sz val="11"/>
        <color theme="1" tint="0.249977111117893"/>
        <rFont val="Calibri"/>
        <family val="2"/>
        <scheme val="minor"/>
      </rPr>
      <t>white</t>
    </r>
    <r>
      <rPr>
        <sz val="11"/>
        <color theme="1" tint="0.249977111117893"/>
        <rFont val="Calibri"/>
        <family val="2"/>
        <scheme val="minor"/>
      </rPr>
      <t xml:space="preserve"> boxes. Results are displayed in the </t>
    </r>
    <r>
      <rPr>
        <b/>
        <sz val="11"/>
        <color rgb="FF1E6A93"/>
        <rFont val="Calibri (Body)_x0000_"/>
      </rPr>
      <t>blue</t>
    </r>
    <r>
      <rPr>
        <sz val="11"/>
        <color theme="1" tint="0.249977111117893"/>
        <rFont val="Calibri"/>
        <family val="2"/>
        <scheme val="minor"/>
      </rPr>
      <t xml:space="preserve"> boxes. </t>
    </r>
  </si>
  <si>
    <t>Roof area that drains into the downspout:</t>
  </si>
  <si>
    <t>Will runoff from other impervious area such as roofs or other pavements drain onto the pervious pavement you intend to build?</t>
  </si>
  <si>
    <r>
      <t xml:space="preserve">If </t>
    </r>
    <r>
      <rPr>
        <b/>
        <sz val="11"/>
        <color rgb="FF1E6A93"/>
        <rFont val="Calibri (Body)_x0000_"/>
      </rPr>
      <t>YES</t>
    </r>
    <r>
      <rPr>
        <sz val="11"/>
        <color theme="1" tint="0.249977111117893"/>
        <rFont val="Calibri"/>
        <family val="2"/>
        <scheme val="minor"/>
      </rPr>
      <t>, how many square feet of additional impervious area?</t>
    </r>
  </si>
  <si>
    <r>
      <t xml:space="preserve">If </t>
    </r>
    <r>
      <rPr>
        <b/>
        <sz val="11"/>
        <color rgb="FF236B91"/>
        <rFont val="Calibri (Body)_x0000_"/>
      </rPr>
      <t>NO</t>
    </r>
    <r>
      <rPr>
        <sz val="11"/>
        <color theme="1" tint="0.249977111117893"/>
        <rFont val="Calibri"/>
        <family val="2"/>
        <scheme val="minor"/>
      </rPr>
      <t>, let's step through the following process to figure out the answer.</t>
    </r>
  </si>
  <si>
    <t>Will runoff from a downspout outlet directly onto the pervious pavement?</t>
  </si>
  <si>
    <t>Will runoff from any other pavements like driveways, patios or sidewalks drain onto the pervious pavement?</t>
  </si>
  <si>
    <t>What is the area of the pervious pavement you intend to install?</t>
  </si>
  <si>
    <t>HOW MUCH ROCK IS NEEDED BELOW YOUR PERVIOUS PAVEMENT?</t>
  </si>
  <si>
    <t>Version</t>
  </si>
  <si>
    <t>$1.00/square foot impervious drainage area</t>
  </si>
  <si>
    <t>$2.00/square foot impervious drainage area</t>
  </si>
  <si>
    <t xml:space="preserve">Grant amount is based on the impervious area draining to the pervious pavement, from the impervious area runoff volume calculated above. </t>
  </si>
  <si>
    <t>If you do not know the pervious pavement area,</t>
  </si>
  <si>
    <t xml:space="preserve">enter its length and width: </t>
  </si>
  <si>
    <t>Based on the information you have provided, your pervious pavement will receive runoff from:</t>
  </si>
  <si>
    <t>The total percentage of your impervious area that will drain onto the pervious pavement is:</t>
  </si>
  <si>
    <t>If you want to store the runoff from a 2.00 inch rainfall, you need to provide</t>
  </si>
  <si>
    <r>
      <t xml:space="preserve">The maximum grant amount for the 1" Rain is </t>
    </r>
    <r>
      <rPr>
        <u/>
        <sz val="11"/>
        <color theme="1" tint="0.249977111117893"/>
        <rFont val="Calibri"/>
        <family val="2"/>
        <scheme val="minor"/>
      </rPr>
      <t>the smaller of $30,000 or 10 yr of SWU bill</t>
    </r>
    <r>
      <rPr>
        <sz val="11"/>
        <color theme="1" tint="0.249977111117893"/>
        <rFont val="Calibri"/>
        <family val="2"/>
        <scheme val="minor"/>
      </rPr>
      <t xml:space="preserve">. The maximum grant amount for the 2.00" Rain is </t>
    </r>
    <r>
      <rPr>
        <u/>
        <sz val="11"/>
        <color theme="1" tint="0.249977111117893"/>
        <rFont val="Calibri"/>
        <family val="2"/>
        <scheme val="minor"/>
      </rPr>
      <t>the smaller of $60,000 or 20 yr of SWU bill</t>
    </r>
    <r>
      <rPr>
        <sz val="11"/>
        <color theme="1" tint="0.249977111117893"/>
        <rFont val="Calibri"/>
        <family val="2"/>
        <scheme val="minor"/>
      </rPr>
      <t>.</t>
    </r>
  </si>
  <si>
    <t>Stores 2"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</si>
</sst>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4"/>
      <color theme="0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1"/>
      <color rgb="FF1E6A93"/>
      <name val="Calibri (Body)_x0000_"/>
    </font>
    <font>
      <b/>
      <sz val="11"/>
      <color rgb="FF1E6A9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color rgb="FF236B91"/>
      <name val="Calibri (Body)_x0000_"/>
    </font>
    <font>
      <b/>
      <sz val="11"/>
      <color theme="1" tint="0.249977111117893"/>
      <name val="Calibri"/>
      <family val="2"/>
      <scheme val="minor"/>
    </font>
    <font>
      <b/>
      <sz val="11"/>
      <color rgb="FF1E6A93"/>
      <name val="Arial"/>
      <family val="2"/>
    </font>
    <font>
      <sz val="10"/>
      <name val="Calibri"/>
      <family val="2"/>
      <scheme val="minor"/>
    </font>
    <font>
      <b/>
      <sz val="28"/>
      <color theme="1" tint="0.249977111117893"/>
      <name val="Calibri"/>
      <family val="2"/>
    </font>
    <font>
      <u/>
      <sz val="11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6A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wrapText="1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right"/>
    </xf>
    <xf numFmtId="0" fontId="3" fillId="4" borderId="0" xfId="0" applyFont="1" applyFill="1"/>
    <xf numFmtId="0" fontId="5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0" xfId="0" applyFont="1" applyFill="1" applyBorder="1" applyProtection="1"/>
    <xf numFmtId="0" fontId="3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 indent="1"/>
    </xf>
    <xf numFmtId="0" fontId="10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left" vertical="center"/>
    </xf>
    <xf numFmtId="0" fontId="10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horizontal="center" vertical="center"/>
    </xf>
    <xf numFmtId="2" fontId="3" fillId="4" borderId="0" xfId="0" applyNumberFormat="1" applyFont="1" applyFill="1" applyAlignment="1" applyProtection="1">
      <alignment horizontal="right"/>
    </xf>
    <xf numFmtId="0" fontId="3" fillId="4" borderId="0" xfId="1" applyFont="1" applyFill="1" applyBorder="1" applyAlignment="1" applyProtection="1">
      <alignment horizontal="left" vertical="top"/>
    </xf>
    <xf numFmtId="9" fontId="3" fillId="4" borderId="0" xfId="3" applyFont="1" applyFill="1" applyBorder="1" applyAlignment="1" applyProtection="1">
      <alignment horizontal="center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Alignment="1" applyProtection="1">
      <alignment horizontal="left" vertical="top" wrapText="1"/>
    </xf>
    <xf numFmtId="0" fontId="3" fillId="4" borderId="0" xfId="0" applyFont="1" applyFill="1" applyAlignment="1" applyProtection="1"/>
    <xf numFmtId="43" fontId="3" fillId="4" borderId="0" xfId="0" applyNumberFormat="1" applyFont="1" applyFill="1" applyAlignment="1" applyProtection="1"/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5" borderId="0" xfId="0" applyFont="1" applyFill="1" applyAlignment="1" applyProtection="1">
      <alignment horizontal="left" wrapText="1"/>
    </xf>
    <xf numFmtId="0" fontId="3" fillId="5" borderId="0" xfId="0" applyFont="1" applyFill="1" applyAlignment="1" applyProtection="1">
      <alignment wrapText="1"/>
    </xf>
    <xf numFmtId="0" fontId="7" fillId="5" borderId="0" xfId="0" applyFont="1" applyFill="1" applyAlignment="1" applyProtection="1">
      <alignment horizontal="left" indent="3"/>
    </xf>
    <xf numFmtId="0" fontId="3" fillId="5" borderId="0" xfId="0" applyFont="1" applyFill="1" applyAlignment="1" applyProtection="1">
      <alignment horizontal="left" indent="3"/>
    </xf>
    <xf numFmtId="0" fontId="3" fillId="5" borderId="0" xfId="0" applyFont="1" applyFill="1" applyProtection="1"/>
    <xf numFmtId="0" fontId="3" fillId="5" borderId="0" xfId="0" applyFont="1" applyFill="1" applyAlignment="1" applyProtection="1">
      <alignment horizontal="right"/>
    </xf>
    <xf numFmtId="0" fontId="3" fillId="5" borderId="0" xfId="0" applyFont="1" applyFill="1"/>
    <xf numFmtId="0" fontId="5" fillId="5" borderId="0" xfId="0" applyFont="1" applyFill="1" applyAlignment="1" applyProtection="1">
      <alignment horizontal="left" indent="1"/>
    </xf>
    <xf numFmtId="0" fontId="7" fillId="5" borderId="0" xfId="0" applyFont="1" applyFill="1" applyAlignment="1">
      <alignment horizontal="left" indent="3"/>
    </xf>
    <xf numFmtId="0" fontId="5" fillId="5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5" borderId="0" xfId="0" applyFont="1" applyFill="1" applyBorder="1" applyProtection="1"/>
    <xf numFmtId="0" fontId="3" fillId="0" borderId="0" xfId="0" applyFont="1" applyFill="1"/>
    <xf numFmtId="0" fontId="3" fillId="5" borderId="0" xfId="0" applyFont="1" applyFill="1" applyAlignment="1" applyProtection="1">
      <alignment horizontal="left" indent="1"/>
    </xf>
    <xf numFmtId="0" fontId="3" fillId="4" borderId="0" xfId="0" applyFont="1" applyFill="1" applyAlignment="1">
      <alignment horizontal="left" indent="1"/>
    </xf>
    <xf numFmtId="0" fontId="3" fillId="4" borderId="0" xfId="0" applyFont="1" applyFill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indent="1"/>
    </xf>
    <xf numFmtId="14" fontId="12" fillId="4" borderId="0" xfId="1" applyNumberFormat="1" applyFont="1" applyFill="1"/>
    <xf numFmtId="0" fontId="3" fillId="5" borderId="0" xfId="0" applyFont="1" applyFill="1" applyAlignment="1" applyProtection="1">
      <alignment horizontal="left" vertical="top" wrapText="1" indent="3"/>
    </xf>
    <xf numFmtId="0" fontId="3" fillId="4" borderId="0" xfId="0" applyFont="1" applyFill="1" applyAlignment="1" applyProtection="1">
      <alignment horizontal="right" indent="1"/>
    </xf>
    <xf numFmtId="0" fontId="8" fillId="5" borderId="0" xfId="0" applyFont="1" applyFill="1" applyAlignment="1" applyProtection="1">
      <alignment horizontal="right" indent="1"/>
    </xf>
    <xf numFmtId="0" fontId="3" fillId="5" borderId="0" xfId="0" applyFont="1" applyFill="1" applyAlignment="1" applyProtection="1">
      <alignment horizontal="right" indent="1"/>
    </xf>
    <xf numFmtId="0" fontId="3" fillId="5" borderId="0" xfId="0" applyFont="1" applyFill="1" applyAlignment="1" applyProtection="1">
      <alignment horizontal="left" vertical="top" indent="3"/>
    </xf>
    <xf numFmtId="0" fontId="3" fillId="4" borderId="0" xfId="0" applyFont="1" applyFill="1" applyAlignment="1" applyProtection="1">
      <alignment horizontal="right" vertical="top" indent="1"/>
    </xf>
    <xf numFmtId="0" fontId="10" fillId="4" borderId="0" xfId="0" applyFont="1" applyFill="1" applyAlignment="1">
      <alignment horizontal="right" indent="1"/>
    </xf>
    <xf numFmtId="14" fontId="12" fillId="4" borderId="0" xfId="1" applyNumberFormat="1" applyFont="1" applyFill="1" applyBorder="1"/>
    <xf numFmtId="166" fontId="3" fillId="0" borderId="1" xfId="2" applyNumberFormat="1" applyFont="1" applyFill="1" applyBorder="1" applyProtection="1">
      <protection locked="0"/>
    </xf>
    <xf numFmtId="0" fontId="3" fillId="3" borderId="1" xfId="2" applyNumberFormat="1" applyFont="1" applyFill="1" applyBorder="1" applyProtection="1"/>
    <xf numFmtId="166" fontId="3" fillId="3" borderId="1" xfId="2" applyNumberFormat="1" applyFont="1" applyFill="1" applyBorder="1" applyProtection="1"/>
    <xf numFmtId="0" fontId="3" fillId="0" borderId="1" xfId="2" applyNumberFormat="1" applyFont="1" applyFill="1" applyBorder="1" applyProtection="1">
      <protection locked="0"/>
    </xf>
    <xf numFmtId="9" fontId="3" fillId="3" borderId="1" xfId="2" applyNumberFormat="1" applyFont="1" applyFill="1" applyBorder="1" applyProtection="1"/>
    <xf numFmtId="164" fontId="3" fillId="3" borderId="1" xfId="2" applyNumberFormat="1" applyFont="1" applyFill="1" applyBorder="1" applyProtection="1"/>
    <xf numFmtId="9" fontId="3" fillId="0" borderId="1" xfId="3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44" fontId="3" fillId="3" borderId="1" xfId="0" applyNumberFormat="1" applyFont="1" applyFill="1" applyBorder="1" applyAlignment="1" applyProtection="1">
      <alignment horizontal="center"/>
    </xf>
    <xf numFmtId="44" fontId="3" fillId="3" borderId="5" xfId="0" applyNumberFormat="1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11" fillId="4" borderId="0" xfId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left"/>
    </xf>
    <xf numFmtId="0" fontId="7" fillId="4" borderId="0" xfId="0" applyFont="1" applyFill="1" applyAlignment="1" applyProtection="1">
      <alignment horizontal="left" vertical="center"/>
    </xf>
    <xf numFmtId="14" fontId="12" fillId="4" borderId="0" xfId="1" applyNumberFormat="1" applyFont="1" applyFill="1" applyBorder="1"/>
    <xf numFmtId="0" fontId="3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left" vertical="top" wrapText="1" indent="1"/>
    </xf>
    <xf numFmtId="0" fontId="3" fillId="4" borderId="0" xfId="0" applyFont="1" applyFill="1" applyAlignment="1">
      <alignment horizontal="left" vertical="top" wrapText="1"/>
    </xf>
    <xf numFmtId="166" fontId="3" fillId="0" borderId="2" xfId="2" applyNumberFormat="1" applyFont="1" applyFill="1" applyBorder="1" applyAlignment="1" applyProtection="1">
      <alignment horizontal="left"/>
      <protection locked="0"/>
    </xf>
    <xf numFmtId="166" fontId="3" fillId="0" borderId="3" xfId="2" applyNumberFormat="1" applyFont="1" applyFill="1" applyBorder="1" applyAlignment="1" applyProtection="1">
      <alignment horizontal="left"/>
      <protection locked="0"/>
    </xf>
    <xf numFmtId="166" fontId="3" fillId="0" borderId="4" xfId="2" applyNumberFormat="1" applyFont="1" applyFill="1" applyBorder="1" applyAlignment="1" applyProtection="1">
      <alignment horizontal="left"/>
      <protection locked="0"/>
    </xf>
    <xf numFmtId="1" fontId="3" fillId="0" borderId="2" xfId="2" applyNumberFormat="1" applyFont="1" applyFill="1" applyBorder="1" applyAlignment="1" applyProtection="1">
      <alignment horizontal="center"/>
      <protection locked="0"/>
    </xf>
    <xf numFmtId="1" fontId="3" fillId="0" borderId="4" xfId="2" applyNumberFormat="1" applyFont="1" applyFill="1" applyBorder="1" applyAlignment="1" applyProtection="1">
      <alignment horizontal="center"/>
      <protection locked="0"/>
    </xf>
  </cellXfs>
  <cellStyles count="4">
    <cellStyle name="Comma" xfId="2" builtinId="3"/>
    <cellStyle name="Normal" xfId="0" builtinId="0"/>
    <cellStyle name="Normal 2" xfId="1" xr:uid="{00000000-0005-0000-0000-000001000000}"/>
    <cellStyle name="Percent" xfId="3" builtinId="5"/>
  </cellStyles>
  <dxfs count="0"/>
  <tableStyles count="0" defaultTableStyle="TableStyleMedium2" defaultPivotStyle="PivotStyleLight16"/>
  <colors>
    <mruColors>
      <color rgb="FF236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370402</xdr:colOff>
      <xdr:row>0</xdr:row>
      <xdr:rowOff>74142</xdr:rowOff>
    </xdr:from>
    <xdr:ext cx="991037" cy="835814"/>
    <xdr:pic>
      <xdr:nvPicPr>
        <xdr:cNvPr id="4" name="Picture 3">
          <a:extLst>
            <a:ext uri="{FF2B5EF4-FFF2-40B4-BE49-F238E27FC236}">
              <a16:creationId xmlns:a16="http://schemas.microsoft.com/office/drawing/2014/main" id="{4530D089-504B-2046-80EA-CD07505E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0227" y="74142"/>
          <a:ext cx="991037" cy="8358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F3D7-1504-40B3-974A-2FAAC6364CEA}">
  <sheetPr>
    <pageSetUpPr fitToPage="1"/>
  </sheetPr>
  <dimension ref="A1:U81"/>
  <sheetViews>
    <sheetView showGridLines="0" tabSelected="1" zoomScaleNormal="100" zoomScaleSheetLayoutView="100" workbookViewId="0">
      <selection activeCell="P75" sqref="P75"/>
    </sheetView>
  </sheetViews>
  <sheetFormatPr defaultColWidth="8.81640625" defaultRowHeight="14.5"/>
  <cols>
    <col min="1" max="1" width="4.7265625" style="1" customWidth="1"/>
    <col min="2" max="7" width="8.81640625" style="1" customWidth="1"/>
    <col min="8" max="8" width="8.81640625" style="1"/>
    <col min="9" max="12" width="8.81640625" style="1" customWidth="1"/>
    <col min="13" max="13" width="8.81640625" style="3" customWidth="1"/>
    <col min="14" max="14" width="4.7265625" style="1" customWidth="1"/>
    <col min="15" max="16384" width="8.81640625" style="1"/>
  </cols>
  <sheetData>
    <row r="1" spans="1:21" ht="72" customHeight="1"/>
    <row r="2" spans="1:21" ht="36" customHeight="1">
      <c r="A2" s="8"/>
      <c r="B2" s="74" t="s">
        <v>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8"/>
    </row>
    <row r="3" spans="1:21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1" ht="15" customHeight="1">
      <c r="A4" s="8"/>
      <c r="B4" s="8"/>
      <c r="C4" s="57" t="s">
        <v>41</v>
      </c>
      <c r="D4" s="81"/>
      <c r="E4" s="82"/>
      <c r="F4" s="82"/>
      <c r="G4" s="83"/>
      <c r="H4" s="8"/>
      <c r="I4" s="8"/>
      <c r="J4" s="8"/>
      <c r="K4" s="57" t="s">
        <v>42</v>
      </c>
      <c r="L4" s="84"/>
      <c r="M4" s="85"/>
      <c r="N4" s="30"/>
    </row>
    <row r="5" spans="1:21" ht="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50">
        <v>44755</v>
      </c>
      <c r="M5" s="50" t="s">
        <v>54</v>
      </c>
      <c r="N5" s="30"/>
      <c r="U5" s="2"/>
    </row>
    <row r="6" spans="1:21" ht="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50"/>
      <c r="M6" s="50"/>
      <c r="N6" s="30"/>
      <c r="U6" s="2"/>
    </row>
    <row r="7" spans="1:21">
      <c r="A7" s="8"/>
      <c r="B7" s="8" t="s">
        <v>43</v>
      </c>
      <c r="C7" s="8"/>
      <c r="D7" s="8"/>
      <c r="E7" s="8"/>
      <c r="F7" s="8"/>
      <c r="G7" s="8"/>
      <c r="H7" s="8"/>
      <c r="I7" s="8"/>
      <c r="J7" s="8"/>
    </row>
    <row r="8" spans="1:21">
      <c r="A8" s="8"/>
      <c r="B8" s="8" t="s">
        <v>45</v>
      </c>
      <c r="C8" s="8"/>
      <c r="D8" s="8"/>
      <c r="E8" s="8"/>
      <c r="F8" s="8"/>
      <c r="G8" s="8"/>
      <c r="H8" s="8"/>
      <c r="I8" s="8"/>
      <c r="J8" s="8"/>
      <c r="K8" s="8"/>
      <c r="L8" s="76"/>
      <c r="M8" s="76"/>
      <c r="N8" s="8"/>
    </row>
    <row r="9" spans="1:21">
      <c r="A9" s="8"/>
      <c r="B9" s="8" t="s">
        <v>44</v>
      </c>
      <c r="C9" s="8"/>
      <c r="D9" s="8"/>
      <c r="E9" s="8"/>
      <c r="F9" s="8"/>
      <c r="G9" s="8"/>
      <c r="H9" s="8"/>
      <c r="I9" s="8"/>
      <c r="J9" s="8"/>
      <c r="K9" s="8"/>
      <c r="L9" s="58"/>
      <c r="M9" s="50"/>
      <c r="N9" s="8"/>
    </row>
    <row r="10" spans="1:21" ht="20.149999999999999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21" ht="30" customHeight="1">
      <c r="A11" s="8"/>
      <c r="B11" s="73" t="s">
        <v>22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8"/>
    </row>
    <row r="12" spans="1:21" ht="1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21">
      <c r="A13" s="6"/>
      <c r="B13" s="13"/>
      <c r="C13" s="6"/>
      <c r="D13" s="6"/>
      <c r="E13" s="6"/>
      <c r="F13" s="8"/>
      <c r="G13" s="6"/>
      <c r="H13" s="6"/>
      <c r="I13" s="8"/>
      <c r="J13" s="52" t="s">
        <v>25</v>
      </c>
      <c r="K13" s="59"/>
      <c r="L13" s="14" t="s">
        <v>34</v>
      </c>
      <c r="M13" s="10"/>
      <c r="N13" s="8"/>
    </row>
    <row r="14" spans="1:21">
      <c r="A14" s="6"/>
      <c r="B14" s="13"/>
      <c r="C14" s="6"/>
      <c r="D14" s="6"/>
      <c r="E14" s="6"/>
      <c r="F14" s="8"/>
      <c r="G14" s="6"/>
      <c r="H14" s="6"/>
      <c r="I14" s="8"/>
      <c r="J14" s="6"/>
      <c r="K14" s="6"/>
      <c r="L14" s="8"/>
      <c r="M14" s="10"/>
      <c r="N14" s="8"/>
    </row>
    <row r="15" spans="1:21">
      <c r="A15" s="6"/>
      <c r="B15" s="13"/>
      <c r="C15" s="6"/>
      <c r="D15" s="6"/>
      <c r="E15" s="6"/>
      <c r="F15" s="6"/>
      <c r="G15" s="6"/>
      <c r="H15" s="6"/>
      <c r="I15" s="8"/>
      <c r="J15" s="52" t="s">
        <v>52</v>
      </c>
      <c r="K15" s="59"/>
      <c r="L15" s="14" t="s">
        <v>34</v>
      </c>
      <c r="M15" s="6"/>
      <c r="N15" s="8"/>
    </row>
    <row r="16" spans="1:21" ht="25" customHeight="1">
      <c r="A16" s="6"/>
      <c r="B16" s="6"/>
      <c r="C16" s="6"/>
      <c r="D16" s="6"/>
      <c r="E16" s="6"/>
      <c r="F16" s="6"/>
      <c r="G16" s="6"/>
      <c r="H16" s="7" t="s">
        <v>58</v>
      </c>
      <c r="I16" s="9" t="s">
        <v>14</v>
      </c>
      <c r="J16" s="9" t="s">
        <v>16</v>
      </c>
      <c r="K16" s="9" t="s">
        <v>15</v>
      </c>
      <c r="L16" s="9" t="s">
        <v>17</v>
      </c>
      <c r="M16" s="9" t="s">
        <v>35</v>
      </c>
      <c r="N16" s="8"/>
    </row>
    <row r="17" spans="1:14">
      <c r="A17" s="6"/>
      <c r="B17" s="13"/>
      <c r="C17" s="6"/>
      <c r="D17" s="6"/>
      <c r="E17" s="6"/>
      <c r="F17" s="6"/>
      <c r="G17" s="6"/>
      <c r="H17" s="7" t="s">
        <v>59</v>
      </c>
      <c r="I17" s="59"/>
      <c r="J17" s="10" t="s">
        <v>16</v>
      </c>
      <c r="K17" s="59"/>
      <c r="L17" s="10" t="s">
        <v>17</v>
      </c>
      <c r="M17" s="60">
        <f>IF(K15&gt;1,K15,I17*K17)</f>
        <v>0</v>
      </c>
      <c r="N17" s="8"/>
    </row>
    <row r="18" spans="1:14">
      <c r="A18" s="6"/>
      <c r="B18" s="6"/>
      <c r="C18" s="6"/>
      <c r="D18" s="6"/>
      <c r="E18" s="6"/>
      <c r="F18" s="6"/>
      <c r="G18" s="7"/>
      <c r="H18" s="11"/>
      <c r="I18" s="10"/>
      <c r="J18" s="11"/>
      <c r="K18" s="10"/>
      <c r="L18" s="12"/>
      <c r="M18" s="6"/>
      <c r="N18" s="8"/>
    </row>
    <row r="19" spans="1:14">
      <c r="A19" s="6"/>
      <c r="C19" s="8"/>
      <c r="D19" s="6"/>
      <c r="E19" s="6"/>
      <c r="F19" s="6"/>
      <c r="G19" s="6"/>
      <c r="H19" s="6"/>
      <c r="I19" s="6"/>
      <c r="J19" s="6"/>
      <c r="K19" s="8"/>
      <c r="L19" s="6"/>
      <c r="N19" s="7" t="s">
        <v>47</v>
      </c>
    </row>
    <row r="20" spans="1:14">
      <c r="A20" s="6"/>
      <c r="B20" s="13"/>
      <c r="C20" s="8"/>
      <c r="D20" s="6"/>
      <c r="E20" s="6"/>
      <c r="F20" s="6"/>
      <c r="G20" s="6"/>
      <c r="H20" s="6"/>
      <c r="I20" s="6"/>
      <c r="J20" s="6"/>
      <c r="K20" s="8"/>
      <c r="L20" s="6"/>
      <c r="M20" s="10"/>
      <c r="N20" s="8"/>
    </row>
    <row r="21" spans="1:14">
      <c r="A21" s="6"/>
      <c r="B21" s="7"/>
      <c r="C21" s="7"/>
      <c r="D21" s="6"/>
      <c r="E21" s="8"/>
      <c r="F21" s="6"/>
      <c r="G21" s="6"/>
      <c r="H21" s="6"/>
      <c r="I21" s="6"/>
      <c r="J21" s="52" t="s">
        <v>48</v>
      </c>
      <c r="K21" s="59"/>
      <c r="L21" s="14" t="s">
        <v>34</v>
      </c>
      <c r="M21" s="10"/>
      <c r="N21" s="8"/>
    </row>
    <row r="22" spans="1:14">
      <c r="A22" s="6"/>
      <c r="B22" s="7"/>
      <c r="C22" s="7"/>
      <c r="D22" s="6"/>
      <c r="E22" s="8"/>
      <c r="F22" s="8"/>
      <c r="G22" s="8"/>
      <c r="H22" s="6"/>
      <c r="I22" s="6"/>
      <c r="J22" s="6"/>
      <c r="K22" s="6"/>
      <c r="L22" s="6"/>
      <c r="M22" s="10"/>
      <c r="N22" s="8"/>
    </row>
    <row r="23" spans="1:14" ht="15" customHeight="1">
      <c r="A23" s="6"/>
      <c r="B23" s="6"/>
      <c r="C23" s="6"/>
      <c r="D23" s="4"/>
      <c r="E23" s="4"/>
      <c r="F23" s="4"/>
      <c r="G23" s="4"/>
      <c r="H23" s="4"/>
      <c r="I23" s="4"/>
      <c r="J23" s="52" t="s">
        <v>49</v>
      </c>
      <c r="K23" s="4"/>
      <c r="L23" s="5"/>
      <c r="M23" s="5"/>
      <c r="N23" s="8"/>
    </row>
    <row r="24" spans="1:14" ht="15" customHeight="1">
      <c r="A24" s="6"/>
      <c r="B24" s="6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8"/>
    </row>
    <row r="25" spans="1:14" ht="15" customHeight="1">
      <c r="A25" s="6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33"/>
      <c r="N25" s="8"/>
    </row>
    <row r="26" spans="1:14" ht="15" customHeight="1">
      <c r="A26" s="6"/>
      <c r="B26" s="34" t="s">
        <v>23</v>
      </c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33"/>
      <c r="N26" s="8"/>
    </row>
    <row r="27" spans="1:14" ht="15" customHeight="1">
      <c r="A27" s="6"/>
      <c r="B27" s="35" t="s">
        <v>50</v>
      </c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33"/>
      <c r="N27" s="8"/>
    </row>
    <row r="28" spans="1:14" ht="15" customHeight="1">
      <c r="A28" s="6"/>
      <c r="B28" s="35" t="s">
        <v>24</v>
      </c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33"/>
      <c r="N28" s="8"/>
    </row>
    <row r="29" spans="1:14">
      <c r="A29" s="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3"/>
      <c r="M29" s="33"/>
      <c r="N29" s="8"/>
    </row>
    <row r="30" spans="1:14">
      <c r="A30" s="6"/>
      <c r="B30" s="36"/>
      <c r="C30" s="37"/>
      <c r="D30" s="37"/>
      <c r="E30" s="36"/>
      <c r="F30" s="36"/>
      <c r="G30" s="36"/>
      <c r="H30" s="36"/>
      <c r="I30" s="37"/>
      <c r="J30" s="53" t="s">
        <v>2</v>
      </c>
      <c r="K30" s="59"/>
      <c r="L30" s="46" t="s">
        <v>26</v>
      </c>
      <c r="M30" s="33"/>
      <c r="N30" s="8"/>
    </row>
    <row r="31" spans="1:14">
      <c r="A31" s="6"/>
      <c r="B31" s="36"/>
      <c r="C31" s="37"/>
      <c r="D31" s="37"/>
      <c r="E31" s="36"/>
      <c r="F31" s="36"/>
      <c r="G31" s="36"/>
      <c r="H31" s="36"/>
      <c r="I31" s="37"/>
      <c r="J31" s="53" t="s">
        <v>3</v>
      </c>
      <c r="K31" s="59"/>
      <c r="L31" s="46" t="s">
        <v>26</v>
      </c>
      <c r="M31" s="33"/>
      <c r="N31" s="8"/>
    </row>
    <row r="32" spans="1:14">
      <c r="A32" s="6"/>
      <c r="B32" s="36"/>
      <c r="C32" s="37"/>
      <c r="D32" s="37"/>
      <c r="E32" s="36"/>
      <c r="F32" s="36"/>
      <c r="G32" s="36"/>
      <c r="H32" s="36"/>
      <c r="I32" s="37"/>
      <c r="J32" s="54" t="s">
        <v>46</v>
      </c>
      <c r="K32" s="61">
        <f>K30*K31</f>
        <v>0</v>
      </c>
      <c r="L32" s="46" t="s">
        <v>34</v>
      </c>
      <c r="M32" s="33"/>
      <c r="N32" s="8"/>
    </row>
    <row r="33" spans="1:14">
      <c r="A33" s="6"/>
      <c r="B33" s="36"/>
      <c r="C33" s="37"/>
      <c r="D33" s="37"/>
      <c r="E33" s="36"/>
      <c r="F33" s="36"/>
      <c r="G33" s="36"/>
      <c r="H33" s="36"/>
      <c r="I33" s="37"/>
      <c r="J33" s="38"/>
      <c r="K33" s="38"/>
      <c r="L33" s="39"/>
      <c r="M33" s="33"/>
      <c r="N33" s="8"/>
    </row>
    <row r="34" spans="1:14">
      <c r="A34" s="6"/>
      <c r="B34" s="40" t="s">
        <v>27</v>
      </c>
      <c r="C34" s="37"/>
      <c r="D34" s="37"/>
      <c r="E34" s="36"/>
      <c r="F34" s="36"/>
      <c r="G34" s="36"/>
      <c r="H34" s="36"/>
      <c r="I34" s="37"/>
      <c r="J34" s="38"/>
      <c r="K34" s="38"/>
      <c r="L34" s="39"/>
      <c r="M34" s="33"/>
      <c r="N34" s="8"/>
    </row>
    <row r="35" spans="1:14">
      <c r="A35" s="6"/>
      <c r="B35" s="55" t="s">
        <v>51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33"/>
      <c r="N35" s="8"/>
    </row>
    <row r="36" spans="1:14">
      <c r="A36" s="6"/>
      <c r="B36" s="55" t="s">
        <v>40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33"/>
      <c r="N36" s="8"/>
    </row>
    <row r="37" spans="1:14">
      <c r="A37" s="6"/>
      <c r="B37" s="33"/>
      <c r="C37" s="35"/>
      <c r="D37" s="36"/>
      <c r="E37" s="36"/>
      <c r="F37" s="36"/>
      <c r="G37" s="41" t="s">
        <v>14</v>
      </c>
      <c r="H37" s="41" t="s">
        <v>16</v>
      </c>
      <c r="I37" s="41" t="s">
        <v>15</v>
      </c>
      <c r="J37" s="41" t="s">
        <v>17</v>
      </c>
      <c r="K37" s="41" t="s">
        <v>35</v>
      </c>
      <c r="L37" s="38"/>
      <c r="M37" s="33"/>
      <c r="N37" s="8"/>
    </row>
    <row r="38" spans="1:14">
      <c r="A38" s="6"/>
      <c r="B38" s="33"/>
      <c r="C38" s="33"/>
      <c r="D38" s="37"/>
      <c r="E38" s="36"/>
      <c r="F38" s="53" t="s">
        <v>9</v>
      </c>
      <c r="G38" s="62"/>
      <c r="H38" s="42" t="s">
        <v>16</v>
      </c>
      <c r="I38" s="59"/>
      <c r="J38" s="42" t="s">
        <v>17</v>
      </c>
      <c r="K38" s="60">
        <f>G38*I38</f>
        <v>0</v>
      </c>
      <c r="L38" s="38"/>
      <c r="M38" s="33"/>
      <c r="N38" s="8"/>
    </row>
    <row r="39" spans="1:14">
      <c r="A39" s="6"/>
      <c r="B39" s="33"/>
      <c r="C39" s="33"/>
      <c r="D39" s="37"/>
      <c r="E39" s="36"/>
      <c r="F39" s="53" t="s">
        <v>28</v>
      </c>
      <c r="G39" s="62"/>
      <c r="H39" s="42" t="s">
        <v>16</v>
      </c>
      <c r="I39" s="59"/>
      <c r="J39" s="42" t="s">
        <v>17</v>
      </c>
      <c r="K39" s="60">
        <f>G39*I39</f>
        <v>0</v>
      </c>
      <c r="L39" s="38"/>
      <c r="M39" s="33"/>
      <c r="N39" s="8"/>
    </row>
    <row r="40" spans="1:14">
      <c r="A40" s="6"/>
      <c r="B40" s="33"/>
      <c r="C40" s="33"/>
      <c r="D40" s="37"/>
      <c r="E40" s="36"/>
      <c r="F40" s="53" t="s">
        <v>10</v>
      </c>
      <c r="G40" s="62"/>
      <c r="H40" s="42" t="s">
        <v>16</v>
      </c>
      <c r="I40" s="59"/>
      <c r="J40" s="42" t="s">
        <v>17</v>
      </c>
      <c r="K40" s="60">
        <f>G40*I40</f>
        <v>0</v>
      </c>
      <c r="L40" s="38"/>
      <c r="M40" s="33"/>
      <c r="N40" s="8"/>
    </row>
    <row r="41" spans="1:14" ht="24" customHeight="1">
      <c r="A41" s="6"/>
      <c r="B41" s="33"/>
      <c r="C41" s="36"/>
      <c r="D41" s="37"/>
      <c r="E41" s="36"/>
      <c r="F41" s="36"/>
      <c r="G41" s="37"/>
      <c r="H41" s="43"/>
      <c r="I41" s="42"/>
      <c r="J41" s="43"/>
      <c r="K41" s="42"/>
      <c r="L41" s="44"/>
      <c r="M41" s="33"/>
      <c r="N41" s="8"/>
    </row>
    <row r="42" spans="1:14">
      <c r="A42" s="6"/>
      <c r="B42" s="6"/>
      <c r="C42" s="8"/>
      <c r="D42" s="6"/>
      <c r="E42" s="6"/>
      <c r="F42" s="6"/>
      <c r="G42" s="6"/>
      <c r="H42" s="6"/>
      <c r="I42" s="6"/>
      <c r="J42" s="8"/>
      <c r="K42" s="6"/>
      <c r="L42" s="6"/>
      <c r="M42" s="10"/>
      <c r="N42" s="8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K43" s="7" t="s">
        <v>60</v>
      </c>
      <c r="L43" s="61" t="str">
        <f>IF(M17&lt;1,"",(IF(K21&gt;0.1,M17+K21,M17+K32+K38+K39+K40)))</f>
        <v/>
      </c>
      <c r="M43" s="47" t="s">
        <v>34</v>
      </c>
      <c r="N43" s="8"/>
    </row>
    <row r="44" spans="1:14">
      <c r="A44" s="6"/>
      <c r="B44" s="6"/>
      <c r="C44" s="6"/>
      <c r="D44" s="7"/>
      <c r="E44" s="8"/>
      <c r="F44" s="6"/>
      <c r="G44" s="6"/>
      <c r="H44" s="6"/>
      <c r="I44" s="6"/>
      <c r="K44" s="7" t="s">
        <v>61</v>
      </c>
      <c r="L44" s="63" t="str">
        <f>IF(K13&lt;1,"",L43/K13)</f>
        <v/>
      </c>
      <c r="M44" s="10"/>
      <c r="N44" s="8"/>
    </row>
    <row r="45" spans="1:14">
      <c r="A45" s="6"/>
      <c r="B45" s="6"/>
      <c r="C45" s="6"/>
      <c r="D45" s="7"/>
      <c r="E45" s="8"/>
      <c r="F45" s="6"/>
      <c r="G45" s="6"/>
      <c r="H45" s="6"/>
      <c r="I45" s="6"/>
      <c r="J45" s="52"/>
      <c r="K45" s="10"/>
      <c r="L45" s="10"/>
      <c r="M45" s="6"/>
      <c r="N45" s="8"/>
    </row>
    <row r="46" spans="1:14">
      <c r="A46" s="6"/>
      <c r="B46" s="6"/>
      <c r="C46" s="6"/>
      <c r="D46" s="7"/>
      <c r="E46" s="8"/>
      <c r="F46" s="6"/>
      <c r="G46" s="6"/>
      <c r="H46" s="6"/>
      <c r="I46" s="6"/>
      <c r="J46" s="6"/>
      <c r="K46" s="6"/>
      <c r="L46" s="6"/>
      <c r="M46" s="10"/>
      <c r="N46" s="8"/>
    </row>
    <row r="47" spans="1:14" ht="29.15" customHeight="1">
      <c r="A47" s="6"/>
      <c r="B47" s="73" t="s">
        <v>29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8"/>
    </row>
    <row r="48" spans="1:14">
      <c r="A48" s="6"/>
      <c r="B48" s="6"/>
      <c r="C48" s="6"/>
      <c r="D48" s="7"/>
      <c r="E48" s="8"/>
      <c r="F48" s="6"/>
      <c r="G48" s="6"/>
      <c r="H48" s="6"/>
      <c r="I48" s="6"/>
      <c r="J48" s="6"/>
      <c r="K48" s="6"/>
      <c r="L48" s="6"/>
      <c r="M48" s="10"/>
      <c r="N48" s="8"/>
    </row>
    <row r="49" spans="1:15" ht="20.149999999999999" customHeight="1">
      <c r="A49" s="6"/>
      <c r="B49" s="75" t="s">
        <v>6</v>
      </c>
      <c r="C49" s="75"/>
      <c r="D49" s="15"/>
      <c r="E49" s="16" t="s">
        <v>7</v>
      </c>
      <c r="F49" s="17"/>
      <c r="G49" s="15"/>
      <c r="H49" s="15"/>
      <c r="I49" s="18" t="s">
        <v>8</v>
      </c>
      <c r="J49" s="15"/>
      <c r="K49" s="19"/>
      <c r="L49" s="19"/>
      <c r="M49" s="20"/>
      <c r="N49" s="8"/>
    </row>
    <row r="50" spans="1:15">
      <c r="A50" s="7"/>
      <c r="B50" s="21">
        <v>1</v>
      </c>
      <c r="C50" s="6" t="s">
        <v>5</v>
      </c>
      <c r="D50" s="6"/>
      <c r="E50" s="6"/>
      <c r="F50" s="64" t="str">
        <f>IF($M17&lt;1,"",$L$43*(B50/12))</f>
        <v/>
      </c>
      <c r="G50" s="14" t="s">
        <v>36</v>
      </c>
      <c r="H50" s="6"/>
      <c r="I50" s="6" t="s">
        <v>55</v>
      </c>
      <c r="J50" s="8"/>
      <c r="K50" s="6"/>
      <c r="L50" s="6"/>
      <c r="M50" s="10"/>
      <c r="N50" s="8"/>
    </row>
    <row r="51" spans="1:15">
      <c r="A51" s="6"/>
      <c r="B51" s="10"/>
      <c r="C51" s="6"/>
      <c r="D51" s="6"/>
      <c r="E51" s="6"/>
      <c r="F51" s="10"/>
      <c r="G51" s="14"/>
      <c r="H51" s="6"/>
      <c r="I51" s="6"/>
      <c r="J51" s="8"/>
      <c r="K51" s="6"/>
      <c r="L51" s="6"/>
      <c r="M51" s="10"/>
      <c r="N51" s="8"/>
    </row>
    <row r="52" spans="1:15">
      <c r="A52" s="7"/>
      <c r="B52" s="21">
        <v>2</v>
      </c>
      <c r="C52" s="6" t="s">
        <v>4</v>
      </c>
      <c r="D52" s="6"/>
      <c r="E52" s="6"/>
      <c r="F52" s="64" t="str">
        <f>+IF(M17&lt;0.1,"",$L$43*(B52/12))</f>
        <v/>
      </c>
      <c r="G52" s="14" t="s">
        <v>36</v>
      </c>
      <c r="H52" s="6"/>
      <c r="I52" s="6" t="s">
        <v>56</v>
      </c>
      <c r="J52" s="8"/>
      <c r="K52" s="6"/>
      <c r="L52" s="6"/>
      <c r="M52" s="10"/>
      <c r="N52" s="8"/>
    </row>
    <row r="53" spans="1:15" ht="25" customHeight="1">
      <c r="A53" s="7"/>
      <c r="B53" s="7"/>
      <c r="C53" s="6"/>
      <c r="D53" s="6"/>
      <c r="E53" s="6"/>
      <c r="F53" s="8"/>
      <c r="G53" s="6"/>
      <c r="H53" s="6"/>
      <c r="I53" s="6"/>
      <c r="J53" s="8"/>
      <c r="K53" s="6"/>
      <c r="L53" s="6"/>
      <c r="M53" s="10"/>
      <c r="N53" s="8"/>
    </row>
    <row r="54" spans="1:15" ht="22" customHeight="1">
      <c r="A54" s="7"/>
      <c r="B54" s="72" t="s">
        <v>53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</row>
    <row r="55" spans="1:15">
      <c r="A55" s="7"/>
      <c r="C55" s="6"/>
      <c r="D55" s="6"/>
      <c r="E55" s="6"/>
      <c r="F55" s="8"/>
      <c r="G55" s="6"/>
      <c r="H55" s="6"/>
      <c r="I55" s="6"/>
      <c r="J55" s="8"/>
      <c r="K55" s="6"/>
      <c r="L55" s="6"/>
      <c r="M55" s="10"/>
      <c r="N55" s="7" t="s">
        <v>38</v>
      </c>
    </row>
    <row r="56" spans="1:15">
      <c r="A56" s="7"/>
      <c r="B56" s="13" t="s">
        <v>37</v>
      </c>
      <c r="C56" s="6"/>
      <c r="D56" s="6"/>
      <c r="E56" s="6"/>
      <c r="F56" s="8"/>
      <c r="G56" s="6"/>
      <c r="H56" s="6"/>
      <c r="I56" s="6"/>
      <c r="J56" s="8"/>
      <c r="K56" s="6"/>
      <c r="L56" s="6"/>
      <c r="M56" s="10"/>
      <c r="N56" s="8"/>
    </row>
    <row r="57" spans="1:15">
      <c r="A57" s="7"/>
      <c r="B57" s="13" t="s">
        <v>31</v>
      </c>
      <c r="C57" s="6"/>
      <c r="D57" s="6"/>
      <c r="E57" s="6"/>
      <c r="F57" s="8"/>
      <c r="G57" s="6"/>
      <c r="H57" s="6"/>
      <c r="I57" s="6"/>
      <c r="J57" s="8"/>
      <c r="K57" s="6"/>
      <c r="L57" s="6"/>
      <c r="M57" s="10"/>
      <c r="N57" s="8"/>
    </row>
    <row r="58" spans="1:15">
      <c r="A58" s="7"/>
      <c r="B58" s="13"/>
      <c r="C58" s="6"/>
      <c r="D58" s="6"/>
      <c r="E58" s="6"/>
      <c r="F58" s="8"/>
      <c r="G58" s="6"/>
      <c r="H58" s="6"/>
      <c r="I58" s="6"/>
      <c r="J58" s="8"/>
      <c r="K58" s="6"/>
      <c r="L58" s="6"/>
      <c r="M58" s="10"/>
      <c r="N58" s="8"/>
    </row>
    <row r="59" spans="1:15">
      <c r="A59" s="7"/>
      <c r="B59" s="13"/>
      <c r="C59" s="6"/>
      <c r="D59" s="6"/>
      <c r="E59" s="6"/>
      <c r="F59" s="8"/>
      <c r="G59" s="6"/>
      <c r="H59" s="6"/>
      <c r="I59" s="6"/>
      <c r="J59" s="8"/>
      <c r="L59" s="52" t="s">
        <v>39</v>
      </c>
      <c r="M59" s="65"/>
      <c r="N59" s="8"/>
    </row>
    <row r="60" spans="1:15">
      <c r="A60" s="22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23"/>
      <c r="N60" s="8"/>
    </row>
    <row r="61" spans="1:15">
      <c r="A61" s="22"/>
      <c r="B61" s="22" t="s">
        <v>30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23"/>
      <c r="N61" s="8"/>
    </row>
    <row r="62" spans="1:15" ht="15" customHeight="1">
      <c r="A62" s="25"/>
      <c r="B62" s="48"/>
      <c r="C62" s="25"/>
      <c r="D62" s="25"/>
      <c r="E62" s="25"/>
      <c r="F62" s="25"/>
      <c r="G62" s="25"/>
      <c r="H62" s="23"/>
      <c r="I62" s="56" t="s">
        <v>19</v>
      </c>
      <c r="J62" s="61" t="str">
        <f>IF($M$59&gt;0.1,IF(M17&lt;1,"",IF(($F50/$M$59/$M$17*12)&lt;12.5,12,$F50/$M$59/$M$17*12)),IF(M17&lt;1,"",IF(($F50/0.36/$M$17*12)&lt;12.5,12,$F50/0.36/$M$17*12)))</f>
        <v/>
      </c>
      <c r="K62" s="79" t="s">
        <v>20</v>
      </c>
      <c r="L62" s="79"/>
      <c r="M62" s="79"/>
      <c r="N62" s="24"/>
      <c r="O62" s="2"/>
    </row>
    <row r="63" spans="1:15" ht="15" customHeight="1">
      <c r="A63" s="6"/>
      <c r="B63" s="48"/>
      <c r="C63" s="26"/>
      <c r="D63" s="26"/>
      <c r="E63" s="26"/>
      <c r="F63" s="26"/>
      <c r="G63" s="27"/>
      <c r="H63" s="23"/>
      <c r="I63" s="56" t="s">
        <v>62</v>
      </c>
      <c r="J63" s="61" t="str">
        <f>IF($M$59&gt;0,IF(M17&lt;1,"",IF(($F52/$M$59/$M$17*12)&lt;12.5,12,$F52/$M$59/$M$17*12)),IF(M17&lt;1,"",IF(($F52/0.36/$M$17*12)&lt;12.5,12,$F52/0.36/$M$17*12)))</f>
        <v/>
      </c>
      <c r="K63" s="79" t="s">
        <v>20</v>
      </c>
      <c r="L63" s="79"/>
      <c r="M63" s="79"/>
      <c r="N63" s="8"/>
    </row>
    <row r="64" spans="1: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10"/>
      <c r="N64" s="8"/>
    </row>
    <row r="65" spans="1:14" s="2" customFormat="1" ht="20.149999999999999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1"/>
      <c r="N65" s="30"/>
    </row>
    <row r="66" spans="1:14" s="2" customFormat="1" ht="30" customHeight="1">
      <c r="A66" s="12"/>
      <c r="B66" s="73" t="s">
        <v>32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30"/>
    </row>
    <row r="67" spans="1:14" s="2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1"/>
      <c r="N67" s="30"/>
    </row>
    <row r="68" spans="1:14" s="2" customFormat="1" ht="30" customHeight="1">
      <c r="A68" s="30"/>
      <c r="B68" s="80" t="s">
        <v>57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30"/>
    </row>
    <row r="69" spans="1:14">
      <c r="A69" s="10"/>
      <c r="B69" s="71" t="s">
        <v>63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8"/>
    </row>
    <row r="70" spans="1:1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8"/>
    </row>
    <row r="71" spans="1:14" ht="45" customHeight="1">
      <c r="A71" s="6"/>
      <c r="B71" s="6"/>
      <c r="C71" s="6"/>
      <c r="D71" s="6"/>
      <c r="E71" s="77" t="s">
        <v>21</v>
      </c>
      <c r="F71" s="77"/>
      <c r="G71" s="6"/>
      <c r="H71" s="66" t="s">
        <v>11</v>
      </c>
      <c r="I71" s="66" t="s">
        <v>12</v>
      </c>
      <c r="J71" s="10"/>
      <c r="K71" s="66" t="s">
        <v>64</v>
      </c>
      <c r="L71" s="66" t="s">
        <v>12</v>
      </c>
      <c r="M71" s="10"/>
      <c r="N71" s="8"/>
    </row>
    <row r="72" spans="1:14">
      <c r="A72" s="6"/>
      <c r="B72" s="6"/>
      <c r="C72" s="6"/>
      <c r="D72" s="6"/>
      <c r="E72" s="78"/>
      <c r="F72" s="78"/>
      <c r="G72" s="6"/>
      <c r="H72" s="67" t="str">
        <f>IF(E72&lt;12,"",IF($E72&lt;$J62,"no",IF($E72&gt;=$J62,"yes")))</f>
        <v/>
      </c>
      <c r="I72" s="68" t="str">
        <f>IF(E72&lt;12,"",IF((AND(K72="no",H72="yes")),L43*1,0))</f>
        <v/>
      </c>
      <c r="J72" s="10"/>
      <c r="K72" s="67" t="str">
        <f>IF(E72&lt;12,"",IF($E72&gt;=ROUND($J63,0.1),"yes",IF($E72&gt;1,IF($E72&lt;=$J63,"no",""))))</f>
        <v/>
      </c>
      <c r="L72" s="68">
        <f>IF(K72="yes",L43*2,0)</f>
        <v>0</v>
      </c>
      <c r="M72" s="10"/>
      <c r="N72" s="8"/>
    </row>
    <row r="73" spans="1:1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1"/>
      <c r="N73" s="8"/>
    </row>
    <row r="74" spans="1:14" s="45" customFormat="1" ht="20.149999999999999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1"/>
      <c r="N74" s="30"/>
    </row>
    <row r="75" spans="1:14" s="45" customFormat="1" ht="29.15" customHeight="1">
      <c r="A75" s="12"/>
      <c r="B75" s="73" t="s">
        <v>33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30"/>
    </row>
    <row r="76" spans="1:14" ht="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1"/>
      <c r="N76" s="30"/>
    </row>
    <row r="77" spans="1:14" ht="29">
      <c r="A77" s="6"/>
      <c r="B77" s="6"/>
      <c r="C77" s="28"/>
      <c r="D77" s="29"/>
      <c r="E77" s="66" t="s">
        <v>11</v>
      </c>
      <c r="F77" s="66" t="s">
        <v>13</v>
      </c>
      <c r="G77" s="10"/>
      <c r="H77" s="6"/>
      <c r="I77" s="66" t="s">
        <v>64</v>
      </c>
      <c r="J77" s="66" t="s">
        <v>13</v>
      </c>
      <c r="K77" s="6"/>
      <c r="L77" s="6"/>
      <c r="M77" s="10"/>
      <c r="N77" s="8"/>
    </row>
    <row r="78" spans="1:14">
      <c r="A78" s="6"/>
      <c r="B78" s="6"/>
      <c r="C78" s="11"/>
      <c r="D78" s="11"/>
      <c r="E78" s="67" t="str">
        <f>H72</f>
        <v/>
      </c>
      <c r="F78" s="70">
        <f>IF((AND($I$78="no",$E$78="yes")),($L$43/1000)*3*0.1,0)</f>
        <v>0</v>
      </c>
      <c r="G78" s="49" t="s">
        <v>0</v>
      </c>
      <c r="H78" s="6"/>
      <c r="I78" s="67" t="str">
        <f>K72</f>
        <v/>
      </c>
      <c r="J78" s="70">
        <f>IF($I$78="yes",($L$43/1000)*3*0.25,0)</f>
        <v>0</v>
      </c>
      <c r="K78" s="14" t="s">
        <v>0</v>
      </c>
      <c r="L78" s="6"/>
      <c r="M78" s="10"/>
      <c r="N78" s="8"/>
    </row>
    <row r="79" spans="1:14">
      <c r="A79" s="6"/>
      <c r="B79" s="6"/>
      <c r="C79" s="10"/>
      <c r="D79" s="10"/>
      <c r="E79" s="10"/>
      <c r="F79" s="69">
        <f>IF((AND($I$78="no",$E$78="yes")),F78*12,0)</f>
        <v>0</v>
      </c>
      <c r="G79" s="49" t="s">
        <v>1</v>
      </c>
      <c r="H79" s="6"/>
      <c r="I79" s="10"/>
      <c r="J79" s="69">
        <f>IF($I$78="yes",J78*12,0)</f>
        <v>0</v>
      </c>
      <c r="K79" s="14" t="s">
        <v>1</v>
      </c>
      <c r="L79" s="6"/>
      <c r="M79" s="10"/>
      <c r="N79" s="8"/>
    </row>
    <row r="80" spans="1:14">
      <c r="A80" s="6"/>
      <c r="B80" s="6"/>
      <c r="C80" s="10"/>
      <c r="D80" s="10"/>
      <c r="E80" s="10"/>
      <c r="F80" s="12"/>
      <c r="G80" s="12"/>
      <c r="H80" s="12"/>
      <c r="I80" s="12"/>
      <c r="J80" s="12"/>
      <c r="K80" s="14"/>
      <c r="L80" s="6"/>
      <c r="M80" s="10"/>
      <c r="N80" s="8"/>
    </row>
    <row r="81" spans="1:14" ht="1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1"/>
      <c r="N81" s="8"/>
    </row>
  </sheetData>
  <sheetProtection selectLockedCells="1"/>
  <mergeCells count="16">
    <mergeCell ref="B69:M69"/>
    <mergeCell ref="B54:N54"/>
    <mergeCell ref="B66:M66"/>
    <mergeCell ref="B75:M75"/>
    <mergeCell ref="B2:M2"/>
    <mergeCell ref="B11:M11"/>
    <mergeCell ref="B47:M47"/>
    <mergeCell ref="B49:C49"/>
    <mergeCell ref="L8:M8"/>
    <mergeCell ref="E71:F71"/>
    <mergeCell ref="E72:F72"/>
    <mergeCell ref="K62:M62"/>
    <mergeCell ref="K63:M63"/>
    <mergeCell ref="B68:M68"/>
    <mergeCell ref="D4:G4"/>
    <mergeCell ref="L4:M4"/>
  </mergeCells>
  <printOptions horizontalCentered="1"/>
  <pageMargins left="0.7" right="0.7" top="0.75" bottom="0.75" header="0.3" footer="0.3"/>
  <pageSetup scale="78" fitToHeight="0" orientation="portrait" verticalDpi="1200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Calculator</vt:lpstr>
      <vt:lpstr>Calculator!Print_Area</vt:lpstr>
      <vt:lpstr>Calculator!Print_Titles</vt:lpstr>
    </vt:vector>
  </TitlesOfParts>
  <Company>City of Peoria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Klopfenstein</dc:creator>
  <cp:lastModifiedBy>Krista Tippey</cp:lastModifiedBy>
  <cp:lastPrinted>2019-10-14T19:05:19Z</cp:lastPrinted>
  <dcterms:created xsi:type="dcterms:W3CDTF">2018-06-22T13:15:19Z</dcterms:created>
  <dcterms:modified xsi:type="dcterms:W3CDTF">2022-07-13T16:21:53Z</dcterms:modified>
</cp:coreProperties>
</file>